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na\Desktop\MP\GODIŠNJE IZVIJEŠĆE ZA MP\DIREKTOR TABLICE IZVJEŠĆA\"/>
    </mc:Choice>
  </mc:AlternateContent>
  <bookViews>
    <workbookView xWindow="-120" yWindow="-120" windowWidth="29040" windowHeight="15840" tabRatio="836" firstSheet="6" activeTab="10"/>
  </bookViews>
  <sheets>
    <sheet name="MINISTARSTVO 2012" sheetId="1" r:id="rId1"/>
    <sheet name="MINISTARSTVO 2013" sheetId="2" r:id="rId2"/>
    <sheet name="MINISTARSTVO 2014" sheetId="3" r:id="rId3"/>
    <sheet name="MINISTARSTVO 2015" sheetId="4" r:id="rId4"/>
    <sheet name="MINISTARSTVO 2016" sheetId="6" r:id="rId5"/>
    <sheet name="MINISTARSTVO 2017" sheetId="7" r:id="rId6"/>
    <sheet name="MINISTARSTVO 2018" sheetId="8" r:id="rId7"/>
    <sheet name="MINISTARSTVO 2019" sheetId="9" r:id="rId8"/>
    <sheet name="MINISTARSTVO 2020" sheetId="10" r:id="rId9"/>
    <sheet name="MINISTARSTVO 2021" sheetId="11" r:id="rId10"/>
    <sheet name="MINISTARSTVO 2022" sheetId="12" r:id="rId1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2" l="1"/>
  <c r="D17" i="12"/>
  <c r="E17" i="12"/>
  <c r="F17" i="12"/>
  <c r="G17" i="12"/>
  <c r="H17" i="12"/>
  <c r="I17" i="12"/>
  <c r="J17" i="12"/>
  <c r="K17" i="12"/>
  <c r="L17" i="12"/>
  <c r="M17" i="12"/>
  <c r="C15" i="12"/>
  <c r="D15" i="12"/>
  <c r="E15" i="12"/>
  <c r="F15" i="12"/>
  <c r="G15" i="12"/>
  <c r="H15" i="12"/>
  <c r="I15" i="12"/>
  <c r="J15" i="12"/>
  <c r="K15" i="12"/>
  <c r="L15" i="12"/>
  <c r="M15" i="12"/>
  <c r="C16" i="12"/>
  <c r="D16" i="12"/>
  <c r="E16" i="12"/>
  <c r="F16" i="12"/>
  <c r="G16" i="12"/>
  <c r="H16" i="12"/>
  <c r="I16" i="12"/>
  <c r="J16" i="12"/>
  <c r="K16" i="12"/>
  <c r="L16" i="12"/>
  <c r="M16" i="12"/>
  <c r="C14" i="12"/>
  <c r="D14" i="12"/>
  <c r="E14" i="12"/>
  <c r="F14" i="12"/>
  <c r="G14" i="12"/>
  <c r="H14" i="12"/>
  <c r="I14" i="12"/>
  <c r="J14" i="12"/>
  <c r="K14" i="12"/>
  <c r="L14" i="12"/>
  <c r="M14" i="12"/>
  <c r="B14" i="12"/>
  <c r="C13" i="12"/>
  <c r="D13" i="12"/>
  <c r="E13" i="12"/>
  <c r="F13" i="12"/>
  <c r="G13" i="12"/>
  <c r="H13" i="12"/>
  <c r="I13" i="12"/>
  <c r="J13" i="12"/>
  <c r="K13" i="12"/>
  <c r="L13" i="12"/>
  <c r="M13" i="12"/>
  <c r="B13" i="12"/>
  <c r="B16" i="12" s="1"/>
  <c r="N16" i="12" s="1"/>
  <c r="B15" i="12" l="1"/>
  <c r="N13" i="12"/>
  <c r="N15" i="12"/>
  <c r="B17" i="12"/>
  <c r="N17" i="12" s="1"/>
  <c r="O14" i="12"/>
  <c r="XEW14" i="12" s="1"/>
  <c r="N12" i="12"/>
  <c r="N11" i="12"/>
  <c r="N10" i="12"/>
  <c r="N8" i="12"/>
  <c r="N7" i="12"/>
  <c r="N6" i="12"/>
  <c r="N5" i="12"/>
  <c r="N4" i="12"/>
  <c r="N3" i="12"/>
  <c r="N2" i="12"/>
  <c r="N9" i="12" l="1"/>
  <c r="N14" i="12"/>
  <c r="O13" i="12"/>
  <c r="M9" i="11"/>
  <c r="L9" i="11"/>
  <c r="O16" i="12" l="1"/>
  <c r="XEW16" i="12" s="1"/>
  <c r="O17" i="12"/>
  <c r="K16" i="11"/>
  <c r="K15" i="11"/>
  <c r="K14" i="11"/>
  <c r="K13" i="11"/>
  <c r="K9" i="11"/>
  <c r="K10" i="11"/>
  <c r="J17" i="11" l="1"/>
  <c r="I17" i="11"/>
  <c r="J10" i="11"/>
  <c r="J9" i="11"/>
  <c r="K17" i="11"/>
  <c r="L13" i="11"/>
  <c r="M13" i="11"/>
  <c r="M15" i="11" s="1"/>
  <c r="M17" i="11" s="1"/>
  <c r="L14" i="11"/>
  <c r="M14" i="11"/>
  <c r="J14" i="11"/>
  <c r="B15" i="11"/>
  <c r="C15" i="11"/>
  <c r="D15" i="11"/>
  <c r="E15" i="11"/>
  <c r="F15" i="11"/>
  <c r="G15" i="11"/>
  <c r="H15" i="11"/>
  <c r="I15" i="11"/>
  <c r="B16" i="11"/>
  <c r="B13" i="11"/>
  <c r="I9" i="11"/>
  <c r="H9" i="11"/>
  <c r="N14" i="11" l="1"/>
  <c r="L15" i="11"/>
  <c r="L17" i="11" s="1"/>
  <c r="J13" i="11"/>
  <c r="J16" i="11" s="1"/>
  <c r="O13" i="11"/>
  <c r="N13" i="11"/>
  <c r="O14" i="11"/>
  <c r="XEW14" i="11" s="1"/>
  <c r="J15" i="11"/>
  <c r="G9" i="11"/>
  <c r="F9" i="11"/>
  <c r="E9" i="11"/>
  <c r="D9" i="11"/>
  <c r="N11" i="11" l="1"/>
  <c r="C13" i="11" l="1"/>
  <c r="C16" i="11" s="1"/>
  <c r="C17" i="11" s="1"/>
  <c r="D13" i="11"/>
  <c r="D16" i="11" s="1"/>
  <c r="D17" i="11" s="1"/>
  <c r="E13" i="11"/>
  <c r="E16" i="11" s="1"/>
  <c r="E17" i="11" s="1"/>
  <c r="F13" i="11"/>
  <c r="G13" i="11"/>
  <c r="H13" i="11"/>
  <c r="H16" i="11" s="1"/>
  <c r="H17" i="11" s="1"/>
  <c r="I13" i="11"/>
  <c r="I16" i="11" s="1"/>
  <c r="L16" i="11"/>
  <c r="M16" i="11"/>
  <c r="B17" i="11"/>
  <c r="N12" i="11"/>
  <c r="N8" i="11"/>
  <c r="N7" i="11"/>
  <c r="N6" i="11"/>
  <c r="N5" i="11"/>
  <c r="N4" i="11"/>
  <c r="N3" i="11"/>
  <c r="N2" i="11"/>
  <c r="G9" i="10"/>
  <c r="G10" i="10"/>
  <c r="H10" i="10"/>
  <c r="J8" i="10"/>
  <c r="N16" i="11" l="1"/>
  <c r="N15" i="11"/>
  <c r="N17" i="11" s="1"/>
  <c r="N10" i="11"/>
  <c r="F16" i="11"/>
  <c r="F17" i="11" s="1"/>
  <c r="G16" i="11"/>
  <c r="G17" i="11" s="1"/>
  <c r="N9" i="11"/>
  <c r="H9" i="10"/>
  <c r="O17" i="11" l="1"/>
  <c r="O16" i="11"/>
  <c r="XEW16" i="11" s="1"/>
  <c r="E12" i="10"/>
  <c r="E14" i="10"/>
  <c r="E13" i="10"/>
  <c r="C12" i="10" l="1"/>
  <c r="C13" i="10" s="1"/>
  <c r="D12" i="10"/>
  <c r="D13" i="10" s="1"/>
  <c r="D14" i="10" s="1"/>
  <c r="G12" i="10"/>
  <c r="G13" i="10" s="1"/>
  <c r="G14" i="10" s="1"/>
  <c r="H12" i="10"/>
  <c r="H13" i="10" s="1"/>
  <c r="H14" i="10" s="1"/>
  <c r="I12" i="10"/>
  <c r="I13" i="10" s="1"/>
  <c r="I14" i="10" s="1"/>
  <c r="J12" i="10"/>
  <c r="J13" i="10" s="1"/>
  <c r="J14" i="10" s="1"/>
  <c r="K12" i="10"/>
  <c r="K13" i="10" s="1"/>
  <c r="K14" i="10" s="1"/>
  <c r="L12" i="10"/>
  <c r="L13" i="10" s="1"/>
  <c r="L14" i="10" s="1"/>
  <c r="M12" i="10"/>
  <c r="M13" i="10" s="1"/>
  <c r="M14" i="10" s="1"/>
  <c r="N12" i="10"/>
  <c r="N13" i="10" s="1"/>
  <c r="N14" i="10" s="1"/>
  <c r="B12" i="10"/>
  <c r="B13" i="10" s="1"/>
  <c r="B14" i="10" s="1"/>
  <c r="B28" i="9"/>
  <c r="C28" i="9"/>
  <c r="D28" i="9"/>
  <c r="E28" i="9"/>
  <c r="F28" i="9"/>
  <c r="G28" i="9"/>
  <c r="H28" i="9"/>
  <c r="I28" i="9"/>
  <c r="J28" i="9"/>
  <c r="K28" i="9"/>
  <c r="L28" i="9"/>
  <c r="M28" i="9"/>
  <c r="O9" i="10"/>
  <c r="O10" i="10"/>
  <c r="O8" i="10"/>
  <c r="O11" i="10"/>
  <c r="O5" i="10"/>
  <c r="O6" i="10"/>
  <c r="O7" i="10"/>
  <c r="O3" i="10"/>
  <c r="O4" i="10"/>
  <c r="O2" i="10"/>
  <c r="O12" i="10" l="1"/>
  <c r="O13" i="10" s="1"/>
  <c r="O14" i="10" s="1"/>
  <c r="P13" i="10"/>
  <c r="XEX13" i="10" s="1"/>
  <c r="C14" i="10"/>
  <c r="P14" i="10" s="1"/>
  <c r="P12" i="10"/>
  <c r="B28" i="8" l="1"/>
  <c r="M28" i="8"/>
  <c r="L28" i="8"/>
  <c r="K28" i="8"/>
  <c r="J28" i="8"/>
  <c r="I28" i="8"/>
  <c r="H28" i="8"/>
  <c r="G28" i="8"/>
  <c r="F28" i="8"/>
  <c r="E28" i="8"/>
  <c r="D28" i="8"/>
  <c r="C28" i="8"/>
  <c r="M28" i="7"/>
  <c r="L28" i="7"/>
  <c r="K28" i="7"/>
  <c r="J28" i="7"/>
  <c r="I28" i="7"/>
  <c r="H28" i="7"/>
  <c r="G28" i="7"/>
  <c r="F28" i="7"/>
  <c r="E28" i="7"/>
  <c r="D28" i="7"/>
  <c r="C28" i="7"/>
  <c r="B28" i="7"/>
  <c r="G28" i="6"/>
  <c r="M28" i="6"/>
  <c r="L28" i="6"/>
  <c r="K28" i="6"/>
  <c r="J28" i="6"/>
  <c r="I28" i="6"/>
  <c r="H28" i="6"/>
  <c r="F28" i="6"/>
  <c r="E28" i="6"/>
  <c r="D28" i="6"/>
  <c r="C28" i="6"/>
  <c r="B28" i="6"/>
  <c r="M28" i="4"/>
  <c r="L28" i="4"/>
  <c r="K28" i="4"/>
  <c r="J28" i="4"/>
  <c r="I28" i="4"/>
  <c r="H28" i="4"/>
  <c r="G28" i="4"/>
  <c r="F28" i="4"/>
  <c r="E28" i="4"/>
  <c r="D28" i="4"/>
  <c r="C28" i="4"/>
  <c r="B28" i="4"/>
  <c r="N28" i="9" l="1"/>
  <c r="N28" i="8"/>
  <c r="N28" i="7"/>
  <c r="N28" i="6"/>
  <c r="N28" i="4"/>
  <c r="L28" i="3"/>
  <c r="K28" i="3" l="1"/>
  <c r="J28" i="3" l="1"/>
  <c r="I28" i="3" l="1"/>
  <c r="H28" i="3"/>
  <c r="G28" i="3" l="1"/>
  <c r="F28" i="3" l="1"/>
  <c r="E28" i="3" l="1"/>
  <c r="D28" i="3" l="1"/>
  <c r="C28" i="3"/>
  <c r="B28" i="3"/>
  <c r="N28" i="3" s="1"/>
  <c r="N26" i="2" l="1"/>
  <c r="N17" i="2"/>
  <c r="N8" i="2"/>
  <c r="N5" i="2"/>
  <c r="N24" i="2"/>
  <c r="M28" i="2" l="1"/>
  <c r="L28" i="2" l="1"/>
  <c r="K28" i="2" l="1"/>
  <c r="J28" i="2" l="1"/>
  <c r="I28" i="2" l="1"/>
  <c r="H28" i="2" l="1"/>
  <c r="G28" i="2" l="1"/>
  <c r="F28" i="2" l="1"/>
  <c r="E28" i="2" l="1"/>
  <c r="D28" i="2" l="1"/>
  <c r="C28" i="2" l="1"/>
  <c r="B28" i="2" l="1"/>
  <c r="N28" i="2" s="1"/>
  <c r="G17" i="1" l="1"/>
</calcChain>
</file>

<file path=xl/comments1.xml><?xml version="1.0" encoding="utf-8"?>
<comments xmlns="http://schemas.openxmlformats.org/spreadsheetml/2006/main">
  <authors>
    <author>Tamara</author>
  </authors>
  <commentList>
    <comment ref="G9" authorId="0" shapeId="0">
      <text>
        <r>
          <rPr>
            <b/>
            <sz val="9"/>
            <color indexed="81"/>
            <rFont val="Segoe UI"/>
            <family val="2"/>
            <charset val="238"/>
          </rPr>
          <t>Tamara:</t>
        </r>
        <r>
          <rPr>
            <sz val="9"/>
            <color indexed="81"/>
            <rFont val="Segoe UI"/>
            <family val="2"/>
            <charset val="238"/>
          </rPr>
          <t xml:space="preserve">
DODATAK BRUC O/K RN 5162 OD 1.9.
</t>
        </r>
      </text>
    </comment>
    <comment ref="H9" authorId="0" shapeId="0">
      <text>
        <r>
          <rPr>
            <b/>
            <sz val="9"/>
            <color indexed="81"/>
            <rFont val="Segoe UI"/>
            <family val="2"/>
            <charset val="238"/>
          </rPr>
          <t>Tamara:</t>
        </r>
        <r>
          <rPr>
            <sz val="9"/>
            <color indexed="81"/>
            <rFont val="Segoe UI"/>
            <family val="2"/>
            <charset val="238"/>
          </rPr>
          <t xml:space="preserve">
dodan račun 5003 s 1.8. za bruc o/k koja je stornirana s eu mjera</t>
        </r>
      </text>
    </comment>
    <comment ref="D10" authorId="0" shapeId="0">
      <text>
        <r>
          <rPr>
            <b/>
            <sz val="9"/>
            <color indexed="81"/>
            <rFont val="Segoe UI"/>
            <family val="2"/>
            <charset val="238"/>
          </rPr>
          <t>Tamara:</t>
        </r>
        <r>
          <rPr>
            <sz val="9"/>
            <color indexed="81"/>
            <rFont val="Segoe UI"/>
            <family val="2"/>
            <charset val="238"/>
          </rPr>
          <t xml:space="preserve">
14.7.2020. rn 3835 storno 256 kilometara, tj 512,00 kn bez pdv-a odnosno 640,00 kn s pdvom</t>
        </r>
      </text>
    </comment>
    <comment ref="G10" authorId="0" shapeId="0">
      <text>
        <r>
          <rPr>
            <b/>
            <sz val="9"/>
            <color indexed="81"/>
            <rFont val="Segoe UI"/>
            <family val="2"/>
            <charset val="238"/>
          </rPr>
          <t>Tamara:</t>
        </r>
        <r>
          <rPr>
            <sz val="9"/>
            <color indexed="81"/>
            <rFont val="Segoe UI"/>
            <family val="2"/>
            <charset val="238"/>
          </rPr>
          <t xml:space="preserve">
STORNO RN 5160, NOVI RN 5161 ZBOG BRUC O/K
</t>
        </r>
      </text>
    </comment>
    <comment ref="H10" authorId="0" shapeId="0">
      <text>
        <r>
          <rPr>
            <b/>
            <sz val="9"/>
            <color indexed="81"/>
            <rFont val="Segoe UI"/>
            <family val="2"/>
            <charset val="238"/>
          </rPr>
          <t>Tamara:</t>
        </r>
        <r>
          <rPr>
            <sz val="9"/>
            <color indexed="81"/>
            <rFont val="Segoe UI"/>
            <family val="2"/>
            <charset val="238"/>
          </rPr>
          <t xml:space="preserve">
1.8.2020. rn 5001= storno računa 3521 zbog bruc o/k, i novi račun 5002
</t>
        </r>
      </text>
    </comment>
  </commentList>
</comments>
</file>

<file path=xl/comments2.xml><?xml version="1.0" encoding="utf-8"?>
<comments xmlns="http://schemas.openxmlformats.org/spreadsheetml/2006/main">
  <authors>
    <author>Tamara</author>
  </authors>
  <commentList>
    <comment ref="D9" authorId="0" shapeId="0">
      <text>
        <r>
          <rPr>
            <b/>
            <sz val="9"/>
            <color indexed="81"/>
            <rFont val="Segoe UI"/>
            <family val="2"/>
            <charset val="238"/>
          </rPr>
          <t>Tamara:</t>
        </r>
        <r>
          <rPr>
            <sz val="9"/>
            <color indexed="81"/>
            <rFont val="Segoe UI"/>
            <family val="2"/>
            <charset val="238"/>
          </rPr>
          <t xml:space="preserve">
PROBLEMI OKO POBAČAJA S VETISOM… U 2/21 NISU OBRAČUNATA 2 KOM , PA U 3/21 POSEBAN RAČUN ZA TO S DATUMOM 31.3. PA U OVU TABLICU TO DODAJEMO NA RN ZA NM U 3/21</t>
        </r>
      </text>
    </comment>
    <comment ref="E9" authorId="0" shapeId="0">
      <text>
        <r>
          <rPr>
            <b/>
            <sz val="9"/>
            <color indexed="81"/>
            <rFont val="Segoe UI"/>
            <family val="2"/>
            <charset val="238"/>
          </rPr>
          <t>Tamara:</t>
        </r>
        <r>
          <rPr>
            <sz val="9"/>
            <color indexed="81"/>
            <rFont val="Segoe UI"/>
            <family val="2"/>
            <charset val="238"/>
          </rPr>
          <t xml:space="preserve">
NM 4/21 + 2 POBAČAJA IZ 3/21-NAKNADNO U VETISU DODANO</t>
        </r>
      </text>
    </comment>
    <comment ref="F9" authorId="0" shapeId="0">
      <text>
        <r>
          <rPr>
            <b/>
            <sz val="9"/>
            <color indexed="81"/>
            <rFont val="Segoe UI"/>
            <family val="2"/>
            <charset val="238"/>
          </rPr>
          <t>Tamara:</t>
        </r>
        <r>
          <rPr>
            <sz val="9"/>
            <color indexed="81"/>
            <rFont val="Segoe UI"/>
            <family val="2"/>
            <charset val="238"/>
          </rPr>
          <t xml:space="preserve">
NM 5/21 + 7 POBAČAJA IZ 4/21-NAKNADNO U VETISU DODANO</t>
        </r>
      </text>
    </comment>
    <comment ref="G9" authorId="0" shapeId="0">
      <text>
        <r>
          <rPr>
            <b/>
            <sz val="9"/>
            <color indexed="81"/>
            <rFont val="Segoe UI"/>
            <charset val="1"/>
          </rPr>
          <t>Tamara:</t>
        </r>
        <r>
          <rPr>
            <sz val="9"/>
            <color indexed="81"/>
            <rFont val="Segoe UI"/>
            <charset val="1"/>
          </rPr>
          <t xml:space="preserve">
NM 6/21 + 6 POBAČAJA IZ 5/21-NAKNADNO U VETISU DODANO</t>
        </r>
      </text>
    </comment>
    <comment ref="H9" authorId="0" shapeId="0">
      <text>
        <r>
          <rPr>
            <b/>
            <sz val="9"/>
            <color indexed="81"/>
            <rFont val="Segoe UI"/>
            <charset val="1"/>
          </rPr>
          <t>Tamara:</t>
        </r>
        <r>
          <rPr>
            <sz val="9"/>
            <color indexed="81"/>
            <rFont val="Segoe UI"/>
            <charset val="1"/>
          </rPr>
          <t xml:space="preserve">
NM +POBAČAJI NAKNADNO
</t>
        </r>
      </text>
    </comment>
    <comment ref="I9" authorId="0" shapeId="0">
      <text>
        <r>
          <rPr>
            <b/>
            <sz val="9"/>
            <color indexed="81"/>
            <rFont val="Segoe UI"/>
            <charset val="1"/>
          </rPr>
          <t>Tamara:</t>
        </r>
        <r>
          <rPr>
            <sz val="9"/>
            <color indexed="81"/>
            <rFont val="Segoe UI"/>
            <charset val="1"/>
          </rPr>
          <t xml:space="preserve">
NM +POBAČAJI NAKNADNO</t>
        </r>
      </text>
    </comment>
    <comment ref="J9" authorId="0" shapeId="0">
      <text>
        <r>
          <rPr>
            <b/>
            <sz val="9"/>
            <color indexed="81"/>
            <rFont val="Segoe UI"/>
            <charset val="1"/>
          </rPr>
          <t>Tamara:</t>
        </r>
        <r>
          <rPr>
            <sz val="9"/>
            <color indexed="81"/>
            <rFont val="Segoe UI"/>
            <charset val="1"/>
          </rPr>
          <t xml:space="preserve">
NM +POBAČAJI NAKNADNO</t>
        </r>
      </text>
    </comment>
    <comment ref="K9" authorId="0" shapeId="0">
      <text>
        <r>
          <rPr>
            <b/>
            <sz val="9"/>
            <color indexed="81"/>
            <rFont val="Segoe UI"/>
            <charset val="1"/>
          </rPr>
          <t>Tamara:</t>
        </r>
        <r>
          <rPr>
            <sz val="9"/>
            <color indexed="81"/>
            <rFont val="Segoe UI"/>
            <charset val="1"/>
          </rPr>
          <t xml:space="preserve">
NM +POBAČAJI NAKNADNO</t>
        </r>
      </text>
    </comment>
    <comment ref="L9" authorId="0" shapeId="0">
      <text>
        <r>
          <rPr>
            <b/>
            <sz val="9"/>
            <color indexed="81"/>
            <rFont val="Segoe UI"/>
            <charset val="1"/>
          </rPr>
          <t>Tamara:</t>
        </r>
        <r>
          <rPr>
            <sz val="9"/>
            <color indexed="81"/>
            <rFont val="Segoe UI"/>
            <charset val="1"/>
          </rPr>
          <t xml:space="preserve">
NM +POBAČAJI NAKNADNO</t>
        </r>
      </text>
    </comment>
    <comment ref="M9" authorId="0" shapeId="0">
      <text>
        <r>
          <rPr>
            <b/>
            <sz val="9"/>
            <color indexed="81"/>
            <rFont val="Segoe UI"/>
            <charset val="1"/>
          </rPr>
          <t>Tamara:</t>
        </r>
        <r>
          <rPr>
            <sz val="9"/>
            <color indexed="81"/>
            <rFont val="Segoe UI"/>
            <charset val="1"/>
          </rPr>
          <t xml:space="preserve">
NM +POBAČAJI NAKNADNO</t>
        </r>
      </text>
    </comment>
    <comment ref="J10" authorId="0" shapeId="0">
      <text>
        <r>
          <rPr>
            <b/>
            <sz val="9"/>
            <color indexed="81"/>
            <rFont val="Segoe UI"/>
            <charset val="1"/>
          </rPr>
          <t>Tamara:</t>
        </r>
        <r>
          <rPr>
            <sz val="9"/>
            <color indexed="81"/>
            <rFont val="Segoe UI"/>
            <charset val="1"/>
          </rPr>
          <t xml:space="preserve">
EU NORMALAN + SALMONELOZA PERADI DDD EUTANAZIJA-VALJDA GA TU MP SVRSTAVA</t>
        </r>
      </text>
    </comment>
    <comment ref="A15" authorId="0" shapeId="0">
      <text>
        <r>
          <rPr>
            <b/>
            <sz val="9"/>
            <color indexed="81"/>
            <rFont val="Segoe UI"/>
            <charset val="1"/>
          </rPr>
          <t>Tamara:</t>
        </r>
        <r>
          <rPr>
            <sz val="9"/>
            <color indexed="81"/>
            <rFont val="Segoe UI"/>
            <charset val="1"/>
          </rPr>
          <t xml:space="preserve">
UREDI FORMULU U 2022 GODINI!!!!!</t>
        </r>
      </text>
    </comment>
  </commentList>
</comments>
</file>

<file path=xl/comments3.xml><?xml version="1.0" encoding="utf-8"?>
<comments xmlns="http://schemas.openxmlformats.org/spreadsheetml/2006/main">
  <authors>
    <author>Tamara</author>
  </authors>
  <commentList>
    <comment ref="A15" authorId="0" shapeId="0">
      <text>
        <r>
          <rPr>
            <b/>
            <sz val="9"/>
            <color indexed="81"/>
            <rFont val="Segoe UI"/>
            <charset val="1"/>
          </rPr>
          <t>Tamara:</t>
        </r>
        <r>
          <rPr>
            <sz val="9"/>
            <color indexed="81"/>
            <rFont val="Segoe UI"/>
            <charset val="1"/>
          </rPr>
          <t xml:space="preserve">
UREDI FORMULU U 2022 GODINI!!!!!</t>
        </r>
      </text>
    </comment>
  </commentList>
</comments>
</file>

<file path=xl/sharedStrings.xml><?xml version="1.0" encoding="utf-8"?>
<sst xmlns="http://schemas.openxmlformats.org/spreadsheetml/2006/main" count="318" uniqueCount="56">
  <si>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</si>
  <si>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</si>
  <si>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</si>
  <si>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</si>
  <si>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</si>
  <si>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</si>
  <si>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</si>
  <si>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</si>
  <si>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</si>
  <si>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</si>
  <si>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</si>
  <si>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</si>
  <si>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NAREĐENE MJERE</t>
  </si>
  <si>
    <t>MIGRACIJE STOKE</t>
  </si>
  <si>
    <t>SVIJEDODŽBE O Z.S.</t>
  </si>
  <si>
    <t>PREGLED NA M.O.</t>
  </si>
  <si>
    <t>LEŠINE</t>
  </si>
  <si>
    <t>VETIS</t>
  </si>
  <si>
    <r>
      <t xml:space="preserve">SVIJEDODŽBE,VPG I M.O. </t>
    </r>
    <r>
      <rPr>
        <sz val="11"/>
        <color theme="1"/>
        <rFont val="Calibri"/>
        <family val="2"/>
        <charset val="238"/>
      </rPr>
      <t>∑</t>
    </r>
  </si>
  <si>
    <t>VPG                                                 60</t>
  </si>
  <si>
    <t>VPG                                           60</t>
  </si>
  <si>
    <t>SA PDV</t>
  </si>
  <si>
    <t>BEZ PDV</t>
  </si>
  <si>
    <t>kg</t>
  </si>
  <si>
    <t>BEZ PDV                                  30</t>
  </si>
  <si>
    <t>UKUPNO ZA MJESEC MP</t>
  </si>
  <si>
    <t>OD 09 mj AGROPRO SA PDV</t>
  </si>
  <si>
    <t>AGROPROTEINKA SA PDV</t>
  </si>
  <si>
    <t>CERTIFIKATI</t>
  </si>
  <si>
    <t>,</t>
  </si>
  <si>
    <t xml:space="preserve"> </t>
  </si>
  <si>
    <t>KATEGORIZACIJA</t>
  </si>
  <si>
    <t>.+ASK SA PDV</t>
  </si>
  <si>
    <t>UKUPNO</t>
  </si>
  <si>
    <t>CERTIFIKATI S PDV-om</t>
  </si>
  <si>
    <t>MIGRACIJE STOKE s PDV-om</t>
  </si>
  <si>
    <t>VETIS s PDV-om</t>
  </si>
  <si>
    <r>
      <t xml:space="preserve">SVIJEDODŽBE,VPG I M.O. </t>
    </r>
    <r>
      <rPr>
        <b/>
        <sz val="11"/>
        <color theme="1"/>
        <rFont val="Calibri"/>
        <family val="2"/>
        <charset val="238"/>
      </rPr>
      <t>∑ s PDV-om</t>
    </r>
  </si>
  <si>
    <t>SVIJEDODŽBE O Z.S. bez PDV-a</t>
  </si>
  <si>
    <t>PREGLED NA M.O. bez PDV-a</t>
  </si>
  <si>
    <t>NAREĐENE MJERE s PDV-om</t>
  </si>
  <si>
    <t>ASK I KSK s PDV-om</t>
  </si>
  <si>
    <t>KATEGORIZACIJA bez PDV-a 285,00</t>
  </si>
  <si>
    <t>AGROPROTEINKA s PDV-om</t>
  </si>
  <si>
    <t>UKUPNO ZA MJESEC Uprava za Veterinarstvo</t>
  </si>
  <si>
    <t>UKUPNO ZA MJESEC MP I Agroproteinka</t>
  </si>
  <si>
    <t>UKUPNO ZA MJESEC MINISTARSTVO POLJOP. (Uprava za veterinarstvo i Uprava za stočarstvo</t>
  </si>
  <si>
    <t>2020 od svibnja novi sistem obračuna</t>
  </si>
  <si>
    <t>SUFINANCIRA EU s PDV-om</t>
  </si>
  <si>
    <r>
      <t>KATEGORIZACIJA I DEAKTIVACIJA bez PDV-a 285,00 +30,00               (</t>
    </r>
    <r>
      <rPr>
        <sz val="11"/>
        <color rgb="FFFF0000"/>
        <rFont val="Calibri"/>
        <family val="2"/>
        <charset val="238"/>
        <scheme val="minor"/>
      </rPr>
      <t>bilo uz račun ASK i KSK)</t>
    </r>
  </si>
  <si>
    <t xml:space="preserve">VETERINARSKE USLUGE Sisačko-Moslavačka županija </t>
  </si>
  <si>
    <t>UKUPNO ZA MJESEC Državni inspektorat</t>
  </si>
  <si>
    <t>UKUPNO ZA MJESEC MINISTARSTVO (Uprava za veterinarstvo, Uprava za stočarstvo, DIRH)</t>
  </si>
  <si>
    <t>UKUPNO ZA MJESEC MINISTARSTVO  I Agroproteinka</t>
  </si>
  <si>
    <t>NAREĐENE MJERE DODATNO s PDV-om</t>
  </si>
  <si>
    <t>UKUPNO ZA MJESEC OBRAČUN SVE  I Agroproteinka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</si>
</sst>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135">
    <xf numFmtId="0" fontId="0" fillId="0" borderId="0" xfId="0"/>
    <xf numFmtId="0" fontId="2" fillId="2" borderId="1" xfId="0" applyFont="1" applyFill="1" applyBorder="1"/>
    <xf numFmtId="0" fontId="1" fillId="2" borderId="2" xfId="0" applyFont="1" applyFill="1" applyBorder="1"/>
    <xf numFmtId="17" fontId="1" fillId="2" borderId="2" xfId="0" applyNumberFormat="1" applyFont="1" applyFill="1" applyBorder="1"/>
    <xf numFmtId="0" fontId="2" fillId="2" borderId="3" xfId="0" applyFont="1" applyFill="1" applyBorder="1"/>
    <xf numFmtId="0" fontId="0" fillId="2" borderId="4" xfId="0" applyFill="1" applyBorder="1"/>
    <xf numFmtId="0" fontId="3" fillId="2" borderId="1" xfId="0" applyFont="1" applyFill="1" applyBorder="1"/>
    <xf numFmtId="0" fontId="0" fillId="0" borderId="2" xfId="0" applyBorder="1"/>
    <xf numFmtId="0" fontId="3" fillId="2" borderId="5" xfId="0" applyFont="1" applyFill="1" applyBorder="1"/>
    <xf numFmtId="0" fontId="0" fillId="0" borderId="6" xfId="0" applyBorder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1" fillId="0" borderId="0" xfId="0" applyFont="1"/>
    <xf numFmtId="0" fontId="3" fillId="2" borderId="3" xfId="0" applyFont="1" applyFill="1" applyBorder="1"/>
    <xf numFmtId="0" fontId="0" fillId="0" borderId="7" xfId="0" applyBorder="1"/>
    <xf numFmtId="0" fontId="0" fillId="5" borderId="0" xfId="0" applyFill="1"/>
    <xf numFmtId="4" fontId="1" fillId="2" borderId="2" xfId="0" applyNumberFormat="1" applyFont="1" applyFill="1" applyBorder="1"/>
    <xf numFmtId="4" fontId="0" fillId="2" borderId="4" xfId="0" applyNumberFormat="1" applyFill="1" applyBorder="1"/>
    <xf numFmtId="4" fontId="0" fillId="0" borderId="2" xfId="0" applyNumberFormat="1" applyBorder="1"/>
    <xf numFmtId="4" fontId="0" fillId="0" borderId="2" xfId="0" applyNumberFormat="1" applyFill="1" applyBorder="1"/>
    <xf numFmtId="4" fontId="0" fillId="5" borderId="6" xfId="0" applyNumberFormat="1" applyFill="1" applyBorder="1"/>
    <xf numFmtId="4" fontId="0" fillId="5" borderId="2" xfId="0" applyNumberFormat="1" applyFill="1" applyBorder="1"/>
    <xf numFmtId="4" fontId="7" fillId="0" borderId="2" xfId="0" applyNumberFormat="1" applyFont="1" applyFill="1" applyBorder="1"/>
    <xf numFmtId="4" fontId="0" fillId="5" borderId="4" xfId="0" applyNumberFormat="1" applyFill="1" applyBorder="1"/>
    <xf numFmtId="4" fontId="0" fillId="0" borderId="0" xfId="0" applyNumberFormat="1"/>
    <xf numFmtId="4" fontId="0" fillId="3" borderId="2" xfId="0" applyNumberFormat="1" applyFill="1" applyBorder="1"/>
    <xf numFmtId="4" fontId="7" fillId="3" borderId="2" xfId="1" applyNumberFormat="1" applyFont="1" applyFill="1" applyBorder="1"/>
    <xf numFmtId="4" fontId="7" fillId="5" borderId="2" xfId="0" applyNumberFormat="1" applyFont="1" applyFill="1" applyBorder="1"/>
    <xf numFmtId="4" fontId="0" fillId="0" borderId="6" xfId="0" applyNumberFormat="1" applyBorder="1"/>
    <xf numFmtId="4" fontId="7" fillId="3" borderId="2" xfId="0" applyNumberFormat="1" applyFont="1" applyFill="1" applyBorder="1"/>
    <xf numFmtId="4" fontId="0" fillId="0" borderId="4" xfId="0" applyNumberFormat="1" applyBorder="1"/>
    <xf numFmtId="4" fontId="1" fillId="0" borderId="0" xfId="0" applyNumberFormat="1" applyFont="1"/>
    <xf numFmtId="4" fontId="0" fillId="5" borderId="0" xfId="0" applyNumberFormat="1" applyFill="1"/>
    <xf numFmtId="4" fontId="0" fillId="0" borderId="7" xfId="0" applyNumberFormat="1" applyBorder="1"/>
    <xf numFmtId="4" fontId="0" fillId="3" borderId="6" xfId="0" applyNumberFormat="1" applyFill="1" applyBorder="1"/>
    <xf numFmtId="4" fontId="7" fillId="0" borderId="2" xfId="1" applyNumberFormat="1" applyFont="1" applyFill="1" applyBorder="1"/>
    <xf numFmtId="4" fontId="0" fillId="0" borderId="6" xfId="0" applyNumberFormat="1" applyFill="1" applyBorder="1"/>
    <xf numFmtId="4" fontId="0" fillId="0" borderId="4" xfId="0" applyNumberFormat="1" applyFill="1" applyBorder="1"/>
    <xf numFmtId="0" fontId="3" fillId="2" borderId="0" xfId="0" applyFont="1" applyFill="1" applyBorder="1"/>
    <xf numFmtId="0" fontId="3" fillId="2" borderId="9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4" fontId="0" fillId="2" borderId="2" xfId="0" applyNumberFormat="1" applyFill="1" applyBorder="1"/>
    <xf numFmtId="0" fontId="0" fillId="2" borderId="2" xfId="0" applyFill="1" applyBorder="1"/>
    <xf numFmtId="4" fontId="0" fillId="0" borderId="8" xfId="0" applyNumberFormat="1" applyBorder="1"/>
    <xf numFmtId="4" fontId="0" fillId="0" borderId="8" xfId="0" applyNumberFormat="1" applyFill="1" applyBorder="1"/>
    <xf numFmtId="4" fontId="7" fillId="0" borderId="8" xfId="1" applyNumberFormat="1" applyFont="1" applyFill="1" applyBorder="1"/>
    <xf numFmtId="4" fontId="0" fillId="5" borderId="8" xfId="0" applyNumberFormat="1" applyFill="1" applyBorder="1"/>
    <xf numFmtId="4" fontId="7" fillId="5" borderId="8" xfId="0" applyNumberFormat="1" applyFont="1" applyFill="1" applyBorder="1"/>
    <xf numFmtId="4" fontId="0" fillId="5" borderId="10" xfId="0" applyNumberFormat="1" applyFill="1" applyBorder="1"/>
    <xf numFmtId="4" fontId="0" fillId="0" borderId="10" xfId="0" applyNumberFormat="1" applyFill="1" applyBorder="1"/>
    <xf numFmtId="4" fontId="0" fillId="0" borderId="10" xfId="0" applyNumberFormat="1" applyBorder="1"/>
    <xf numFmtId="0" fontId="3" fillId="2" borderId="11" xfId="0" applyFont="1" applyFill="1" applyBorder="1" applyAlignment="1">
      <alignment horizontal="right"/>
    </xf>
    <xf numFmtId="0" fontId="3" fillId="6" borderId="12" xfId="0" applyFont="1" applyFill="1" applyBorder="1"/>
    <xf numFmtId="4" fontId="0" fillId="6" borderId="8" xfId="0" applyNumberFormat="1" applyFill="1" applyBorder="1"/>
    <xf numFmtId="0" fontId="3" fillId="6" borderId="0" xfId="0" applyFont="1" applyFill="1" applyBorder="1"/>
    <xf numFmtId="4" fontId="7" fillId="6" borderId="8" xfId="0" applyNumberFormat="1" applyFont="1" applyFill="1" applyBorder="1"/>
    <xf numFmtId="0" fontId="3" fillId="6" borderId="11" xfId="0" applyFont="1" applyFill="1" applyBorder="1"/>
    <xf numFmtId="0" fontId="3" fillId="6" borderId="9" xfId="0" applyFont="1" applyFill="1" applyBorder="1" applyAlignment="1">
      <alignment horizontal="right"/>
    </xf>
    <xf numFmtId="0" fontId="3" fillId="6" borderId="9" xfId="0" applyFont="1" applyFill="1" applyBorder="1"/>
    <xf numFmtId="0" fontId="3" fillId="6" borderId="7" xfId="0" applyFont="1" applyFill="1" applyBorder="1"/>
    <xf numFmtId="0" fontId="10" fillId="2" borderId="19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3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6" borderId="20" xfId="0" applyFont="1" applyFill="1" applyBorder="1" applyAlignment="1">
      <alignment vertical="center"/>
    </xf>
    <xf numFmtId="0" fontId="1" fillId="6" borderId="21" xfId="0" applyFont="1" applyFill="1" applyBorder="1" applyAlignment="1">
      <alignment vertical="center"/>
    </xf>
    <xf numFmtId="0" fontId="0" fillId="6" borderId="22" xfId="0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1" fillId="5" borderId="0" xfId="0" applyNumberFormat="1" applyFont="1" applyFill="1" applyAlignment="1">
      <alignment vertical="center"/>
    </xf>
    <xf numFmtId="0" fontId="1" fillId="6" borderId="21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164" fontId="1" fillId="0" borderId="24" xfId="0" applyNumberFormat="1" applyFont="1" applyBorder="1" applyAlignment="1">
      <alignment horizontal="right" vertical="center"/>
    </xf>
    <xf numFmtId="164" fontId="1" fillId="0" borderId="13" xfId="0" applyNumberFormat="1" applyFont="1" applyFill="1" applyBorder="1" applyAlignment="1">
      <alignment horizontal="right" vertical="center"/>
    </xf>
    <xf numFmtId="164" fontId="1" fillId="0" borderId="24" xfId="0" applyNumberFormat="1" applyFont="1" applyFill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6" borderId="0" xfId="0" applyNumberFormat="1" applyFont="1" applyFill="1" applyBorder="1" applyAlignment="1">
      <alignment horizontal="right" vertical="center"/>
    </xf>
    <xf numFmtId="164" fontId="1" fillId="6" borderId="15" xfId="0" applyNumberFormat="1" applyFont="1" applyFill="1" applyBorder="1" applyAlignment="1">
      <alignment horizontal="right" vertical="center"/>
    </xf>
    <xf numFmtId="164" fontId="1" fillId="6" borderId="11" xfId="0" applyNumberFormat="1" applyFont="1" applyFill="1" applyBorder="1" applyAlignment="1">
      <alignment horizontal="right" vertical="center"/>
    </xf>
    <xf numFmtId="164" fontId="1" fillId="6" borderId="16" xfId="0" applyNumberFormat="1" applyFont="1" applyFill="1" applyBorder="1" applyAlignment="1">
      <alignment horizontal="right" vertical="center"/>
    </xf>
    <xf numFmtId="164" fontId="0" fillId="0" borderId="25" xfId="0" applyNumberFormat="1" applyFill="1" applyBorder="1" applyAlignment="1">
      <alignment horizontal="right" vertical="center"/>
    </xf>
    <xf numFmtId="164" fontId="0" fillId="0" borderId="17" xfId="0" applyNumberFormat="1" applyFill="1" applyBorder="1" applyAlignment="1">
      <alignment horizontal="right" vertical="center"/>
    </xf>
    <xf numFmtId="164" fontId="0" fillId="6" borderId="12" xfId="0" applyNumberFormat="1" applyFill="1" applyBorder="1" applyAlignment="1">
      <alignment horizontal="right" vertical="center"/>
    </xf>
    <xf numFmtId="164" fontId="0" fillId="6" borderId="18" xfId="0" applyNumberFormat="1" applyFill="1" applyBorder="1" applyAlignment="1">
      <alignment horizontal="right" vertical="center"/>
    </xf>
    <xf numFmtId="164" fontId="0" fillId="0" borderId="12" xfId="0" applyNumberFormat="1" applyFill="1" applyBorder="1" applyAlignment="1">
      <alignment horizontal="right" vertical="center"/>
    </xf>
    <xf numFmtId="164" fontId="0" fillId="0" borderId="18" xfId="0" applyNumberFormat="1" applyFill="1" applyBorder="1" applyAlignment="1">
      <alignment horizontal="right" vertical="center"/>
    </xf>
    <xf numFmtId="164" fontId="1" fillId="6" borderId="24" xfId="0" applyNumberFormat="1" applyFont="1" applyFill="1" applyBorder="1" applyAlignment="1">
      <alignment horizontal="right" vertical="center"/>
    </xf>
    <xf numFmtId="164" fontId="1" fillId="6" borderId="13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3" xfId="0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0" fillId="0" borderId="24" xfId="0" applyNumberFormat="1" applyFont="1" applyFill="1" applyBorder="1" applyAlignment="1">
      <alignment horizontal="right" vertical="center"/>
    </xf>
    <xf numFmtId="164" fontId="0" fillId="0" borderId="13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vertical="center"/>
    </xf>
    <xf numFmtId="164" fontId="9" fillId="6" borderId="24" xfId="1" applyNumberFormat="1" applyFont="1" applyFill="1" applyBorder="1" applyAlignment="1">
      <alignment horizontal="right" vertical="center"/>
    </xf>
    <xf numFmtId="164" fontId="9" fillId="6" borderId="24" xfId="0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164" fontId="1" fillId="0" borderId="16" xfId="0" applyNumberFormat="1" applyFont="1" applyFill="1" applyBorder="1" applyAlignment="1">
      <alignment horizontal="right" vertical="center"/>
    </xf>
    <xf numFmtId="0" fontId="0" fillId="2" borderId="23" xfId="0" applyFont="1" applyFill="1" applyBorder="1" applyAlignment="1">
      <alignment horizontal="right" vertical="center" wrapText="1"/>
    </xf>
    <xf numFmtId="0" fontId="1" fillId="2" borderId="26" xfId="0" applyFont="1" applyFill="1" applyBorder="1" applyAlignment="1">
      <alignment vertical="center"/>
    </xf>
    <xf numFmtId="0" fontId="1" fillId="6" borderId="27" xfId="0" applyFont="1" applyFill="1" applyBorder="1" applyAlignment="1">
      <alignment horizontal="left" vertical="center"/>
    </xf>
    <xf numFmtId="164" fontId="1" fillId="6" borderId="28" xfId="0" applyNumberFormat="1" applyFont="1" applyFill="1" applyBorder="1" applyAlignment="1">
      <alignment horizontal="right" vertical="center"/>
    </xf>
    <xf numFmtId="164" fontId="1" fillId="6" borderId="27" xfId="0" applyNumberFormat="1" applyFont="1" applyFill="1" applyBorder="1" applyAlignment="1">
      <alignment horizontal="right" vertical="center"/>
    </xf>
    <xf numFmtId="164" fontId="1" fillId="6" borderId="29" xfId="0" applyNumberFormat="1" applyFont="1" applyFill="1" applyBorder="1" applyAlignment="1">
      <alignment horizontal="right" vertical="center"/>
    </xf>
    <xf numFmtId="164" fontId="0" fillId="0" borderId="26" xfId="0" applyNumberFormat="1" applyFont="1" applyFill="1" applyBorder="1" applyAlignment="1">
      <alignment horizontal="right" vertical="center"/>
    </xf>
    <xf numFmtId="0" fontId="1" fillId="6" borderId="13" xfId="0" applyFont="1" applyFill="1" applyBorder="1" applyAlignment="1">
      <alignment horizontal="left" vertical="center" wrapText="1"/>
    </xf>
    <xf numFmtId="164" fontId="0" fillId="6" borderId="24" xfId="0" applyNumberFormat="1" applyFont="1" applyFill="1" applyBorder="1" applyAlignment="1">
      <alignment horizontal="right" vertical="center"/>
    </xf>
    <xf numFmtId="164" fontId="0" fillId="6" borderId="13" xfId="0" applyNumberFormat="1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6" borderId="30" xfId="0" applyFont="1" applyFill="1" applyBorder="1" applyAlignment="1">
      <alignment horizontal="left" vertical="center"/>
    </xf>
    <xf numFmtId="164" fontId="1" fillId="0" borderId="28" xfId="0" applyNumberFormat="1" applyFont="1" applyFill="1" applyBorder="1" applyAlignment="1">
      <alignment horizontal="right" vertical="center"/>
    </xf>
    <xf numFmtId="164" fontId="1" fillId="0" borderId="27" xfId="0" applyNumberFormat="1" applyFont="1" applyFill="1" applyBorder="1" applyAlignment="1">
      <alignment horizontal="right" vertical="center"/>
    </xf>
    <xf numFmtId="164" fontId="1" fillId="0" borderId="29" xfId="0" applyNumberFormat="1" applyFont="1" applyFill="1" applyBorder="1" applyAlignment="1">
      <alignment horizontal="right" vertical="center"/>
    </xf>
    <xf numFmtId="164" fontId="0" fillId="6" borderId="26" xfId="0" applyNumberFormat="1" applyFont="1" applyFill="1" applyBorder="1" applyAlignment="1">
      <alignment horizontal="right" vertical="center"/>
    </xf>
    <xf numFmtId="0" fontId="1" fillId="6" borderId="19" xfId="0" applyFont="1" applyFill="1" applyBorder="1" applyAlignment="1">
      <alignment horizontal="left" vertical="center" wrapText="1"/>
    </xf>
    <xf numFmtId="164" fontId="0" fillId="6" borderId="9" xfId="0" applyNumberFormat="1" applyFont="1" applyFill="1" applyBorder="1" applyAlignment="1">
      <alignment horizontal="right" vertical="center"/>
    </xf>
    <xf numFmtId="0" fontId="1" fillId="2" borderId="26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left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B4" sqref="B4:M27"/>
    </sheetView>
  </sheetViews>
  <sheetFormatPr defaultRowHeight="15" x14ac:dyDescent="0.25"/>
  <cols>
    <col min="1" max="1" width="27.85546875" customWidth="1"/>
    <col min="2" max="13" width="14.5703125" customWidth="1"/>
  </cols>
  <sheetData>
    <row r="1" spans="1:13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</row>
    <row r="2" spans="1:13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Top="1" x14ac:dyDescent="0.25">
      <c r="A4" s="6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6" t="s">
        <v>12</v>
      </c>
      <c r="B5" s="19"/>
      <c r="C5" s="19"/>
      <c r="D5" s="19"/>
      <c r="E5" s="19"/>
      <c r="F5" s="19"/>
      <c r="G5" s="19">
        <v>248822.25</v>
      </c>
      <c r="H5" s="19">
        <v>201250.63</v>
      </c>
      <c r="I5" s="19">
        <v>118343.25</v>
      </c>
      <c r="J5" s="19">
        <v>68762</v>
      </c>
      <c r="K5" s="19">
        <v>51743.28</v>
      </c>
      <c r="L5" s="19">
        <v>31761</v>
      </c>
      <c r="M5" s="19">
        <v>13063</v>
      </c>
    </row>
    <row r="6" spans="1:13" ht="15.75" thickBot="1" x14ac:dyDescent="0.3">
      <c r="A6" s="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6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5">
      <c r="A8" s="6" t="s">
        <v>13</v>
      </c>
      <c r="B8" s="19"/>
      <c r="C8" s="19"/>
      <c r="D8" s="19"/>
      <c r="E8" s="19"/>
      <c r="F8" s="19"/>
      <c r="G8" s="19">
        <v>33820.81</v>
      </c>
      <c r="H8" s="19">
        <v>40995</v>
      </c>
      <c r="I8" s="19">
        <v>48972.94</v>
      </c>
      <c r="J8" s="19">
        <v>28003.38</v>
      </c>
      <c r="K8" s="19">
        <v>41087.75</v>
      </c>
      <c r="L8" s="19">
        <v>34318.25</v>
      </c>
      <c r="M8" s="19">
        <v>36337.75</v>
      </c>
    </row>
    <row r="9" spans="1:13" ht="15.75" thickBot="1" x14ac:dyDescent="0.3">
      <c r="A9" s="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x14ac:dyDescent="0.25">
      <c r="A10" s="6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25">
      <c r="A11" s="6" t="s">
        <v>14</v>
      </c>
      <c r="B11" s="19"/>
      <c r="C11" s="19"/>
      <c r="D11" s="19"/>
      <c r="E11" s="19"/>
      <c r="F11" s="19"/>
      <c r="G11" s="19">
        <v>46166.23</v>
      </c>
      <c r="H11" s="19">
        <v>62216.33</v>
      </c>
      <c r="I11" s="19">
        <v>48018.38</v>
      </c>
      <c r="J11" s="19">
        <v>35403.53</v>
      </c>
      <c r="K11" s="19">
        <v>43610.5</v>
      </c>
      <c r="L11" s="19">
        <v>40732.839999999997</v>
      </c>
      <c r="M11" s="19">
        <v>62339</v>
      </c>
    </row>
    <row r="12" spans="1:13" ht="15.75" thickBot="1" x14ac:dyDescent="0.3">
      <c r="A12" s="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x14ac:dyDescent="0.25">
      <c r="A13" s="6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6" t="s">
        <v>15</v>
      </c>
      <c r="B14" s="19"/>
      <c r="C14" s="19"/>
      <c r="D14" s="19"/>
      <c r="E14" s="19"/>
      <c r="F14" s="19"/>
      <c r="G14" s="19">
        <v>10780</v>
      </c>
      <c r="H14" s="19">
        <v>11990</v>
      </c>
      <c r="I14" s="19">
        <v>12100</v>
      </c>
      <c r="J14" s="19">
        <v>10450</v>
      </c>
      <c r="K14" s="19">
        <v>9570</v>
      </c>
      <c r="L14" s="19">
        <v>16170</v>
      </c>
      <c r="M14" s="19">
        <v>20020</v>
      </c>
    </row>
    <row r="15" spans="1:13" ht="15.75" thickBot="1" x14ac:dyDescent="0.3">
      <c r="A15" s="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x14ac:dyDescent="0.25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5">
      <c r="A17" s="6" t="s">
        <v>18</v>
      </c>
      <c r="B17" s="19"/>
      <c r="C17" s="19"/>
      <c r="D17" s="19"/>
      <c r="E17" s="19"/>
      <c r="F17" s="19"/>
      <c r="G17" s="19">
        <f>SUM(G10:G16)</f>
        <v>56946.23</v>
      </c>
      <c r="H17" s="19">
        <v>94770.41</v>
      </c>
      <c r="I17" s="19">
        <v>136010.48000000001</v>
      </c>
      <c r="J17" s="19">
        <v>232791.91</v>
      </c>
      <c r="K17" s="19">
        <v>278200.63</v>
      </c>
      <c r="L17" s="19">
        <v>259753.55</v>
      </c>
      <c r="M17" s="19">
        <v>204551.5</v>
      </c>
    </row>
    <row r="18" spans="1:13" ht="15.75" thickBot="1" x14ac:dyDescent="0.3">
      <c r="A18" s="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6">
        <v>310</v>
      </c>
      <c r="B19" s="19"/>
      <c r="C19" s="19"/>
      <c r="D19" s="19"/>
      <c r="E19" s="19"/>
      <c r="F19" s="19"/>
      <c r="G19" s="19"/>
      <c r="H19" s="19">
        <v>1550</v>
      </c>
      <c r="I19" s="19">
        <v>48360</v>
      </c>
      <c r="J19" s="19">
        <v>139810</v>
      </c>
      <c r="K19" s="19">
        <v>168330</v>
      </c>
      <c r="L19" s="19">
        <v>150660</v>
      </c>
      <c r="M19" s="19">
        <v>93000</v>
      </c>
    </row>
    <row r="20" spans="1:13" x14ac:dyDescent="0.25">
      <c r="A20" s="6" t="s">
        <v>19</v>
      </c>
      <c r="B20" s="19"/>
      <c r="C20" s="19"/>
      <c r="D20" s="19"/>
      <c r="E20" s="19"/>
      <c r="F20" s="19"/>
      <c r="G20" s="19"/>
      <c r="H20" s="19">
        <v>60</v>
      </c>
      <c r="I20" s="19">
        <v>60</v>
      </c>
      <c r="J20" s="19">
        <v>240</v>
      </c>
      <c r="K20" s="19">
        <v>600</v>
      </c>
      <c r="L20" s="19"/>
      <c r="M20" s="19">
        <v>600</v>
      </c>
    </row>
    <row r="21" spans="1:13" ht="15.75" thickBot="1" x14ac:dyDescent="0.3">
      <c r="A21" s="8">
        <v>30</v>
      </c>
      <c r="B21" s="29"/>
      <c r="C21" s="29"/>
      <c r="D21" s="29"/>
      <c r="E21" s="29"/>
      <c r="F21" s="29"/>
      <c r="G21" s="29"/>
      <c r="H21" s="29"/>
      <c r="I21" s="29">
        <v>270</v>
      </c>
      <c r="J21" s="29">
        <v>330</v>
      </c>
      <c r="K21" s="29">
        <v>450</v>
      </c>
      <c r="L21" s="29">
        <v>240</v>
      </c>
      <c r="M21" s="29">
        <v>150</v>
      </c>
    </row>
    <row r="22" spans="1:13" x14ac:dyDescent="0.25">
      <c r="A22" s="6"/>
      <c r="B22" s="19"/>
      <c r="C22" s="19"/>
      <c r="D22" s="19"/>
      <c r="E22" s="19"/>
      <c r="F22" s="19"/>
      <c r="G22" s="19">
        <v>52080</v>
      </c>
      <c r="H22" s="19">
        <v>64860</v>
      </c>
      <c r="I22" s="19">
        <v>54600</v>
      </c>
      <c r="J22" s="19">
        <v>51600</v>
      </c>
      <c r="K22" s="19">
        <v>50640</v>
      </c>
      <c r="L22" s="19">
        <v>41970</v>
      </c>
      <c r="M22" s="19">
        <v>59880</v>
      </c>
    </row>
    <row r="23" spans="1:13" x14ac:dyDescent="0.25">
      <c r="A23" s="6" t="s">
        <v>16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5.75" thickBot="1" x14ac:dyDescent="0.3">
      <c r="A24" s="8"/>
      <c r="B24" s="29"/>
      <c r="C24" s="29"/>
      <c r="D24" s="29"/>
      <c r="E24" s="29"/>
      <c r="F24" s="29"/>
      <c r="G24" s="29">
        <v>65100</v>
      </c>
      <c r="H24" s="29">
        <v>81075</v>
      </c>
      <c r="I24" s="29">
        <v>68250</v>
      </c>
      <c r="J24" s="29">
        <v>64500</v>
      </c>
      <c r="K24" s="29">
        <v>63300</v>
      </c>
      <c r="L24" s="29">
        <v>52462.5</v>
      </c>
      <c r="M24" s="29">
        <v>74850</v>
      </c>
    </row>
    <row r="25" spans="1:13" x14ac:dyDescent="0.25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6" t="s">
        <v>17</v>
      </c>
      <c r="B26" s="19">
        <v>10408.26</v>
      </c>
      <c r="C26" s="19"/>
      <c r="D26" s="19"/>
      <c r="E26" s="19"/>
      <c r="F26" s="19"/>
      <c r="G26" s="19"/>
      <c r="H26" s="19">
        <v>2657</v>
      </c>
      <c r="I26" s="19">
        <v>5162.5</v>
      </c>
      <c r="J26" s="19">
        <v>1455</v>
      </c>
      <c r="K26" s="26">
        <v>1455</v>
      </c>
      <c r="L26" s="19">
        <v>3657.5</v>
      </c>
      <c r="M26" s="19">
        <v>2717.5</v>
      </c>
    </row>
    <row r="27" spans="1:13" ht="15.75" thickBot="1" x14ac:dyDescent="0.3">
      <c r="A27" s="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15.75" thickBot="1" x14ac:dyDescent="0.3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5.75" thickBot="1" x14ac:dyDescent="0.3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5.75" thickBot="1" x14ac:dyDescent="0.3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W18"/>
  <sheetViews>
    <sheetView zoomScale="90" zoomScaleNormal="90" workbookViewId="0">
      <selection activeCell="M14" sqref="M14"/>
    </sheetView>
  </sheetViews>
  <sheetFormatPr defaultColWidth="9.140625" defaultRowHeight="35.1" customHeight="1" x14ac:dyDescent="0.25"/>
  <cols>
    <col min="1" max="1" width="43.140625" style="78" bestFit="1" customWidth="1"/>
    <col min="2" max="14" width="15.7109375" style="95" customWidth="1"/>
    <col min="15" max="15" width="15.7109375" style="63" hidden="1" customWidth="1"/>
    <col min="16" max="16384" width="9.140625" style="64"/>
  </cols>
  <sheetData>
    <row r="1" spans="1:17 16377:16377" s="100" customFormat="1" ht="19.5" thickBot="1" x14ac:dyDescent="0.3">
      <c r="A1" s="123">
        <v>2021</v>
      </c>
      <c r="B1" s="96" t="s">
        <v>0</v>
      </c>
      <c r="C1" s="97" t="s">
        <v>1</v>
      </c>
      <c r="D1" s="96" t="s">
        <v>2</v>
      </c>
      <c r="E1" s="97" t="s">
        <v>3</v>
      </c>
      <c r="F1" s="96" t="s">
        <v>4</v>
      </c>
      <c r="G1" s="97" t="s">
        <v>5</v>
      </c>
      <c r="H1" s="96" t="s">
        <v>6</v>
      </c>
      <c r="I1" s="97" t="s">
        <v>7</v>
      </c>
      <c r="J1" s="96" t="s">
        <v>8</v>
      </c>
      <c r="K1" s="97" t="s">
        <v>9</v>
      </c>
      <c r="L1" s="98" t="s">
        <v>10</v>
      </c>
      <c r="M1" s="96" t="s">
        <v>11</v>
      </c>
      <c r="N1" s="97" t="s">
        <v>33</v>
      </c>
      <c r="O1" s="99"/>
    </row>
    <row r="2" spans="1:17 16377:16377" s="68" customFormat="1" ht="35.1" customHeight="1" thickBot="1" x14ac:dyDescent="0.3">
      <c r="A2" s="65" t="s">
        <v>35</v>
      </c>
      <c r="B2" s="79">
        <v>38012.5</v>
      </c>
      <c r="C2" s="80">
        <v>39380</v>
      </c>
      <c r="D2" s="81">
        <v>41802.5</v>
      </c>
      <c r="E2" s="80">
        <v>38612.5</v>
      </c>
      <c r="F2" s="81">
        <v>37317.5</v>
      </c>
      <c r="G2" s="80">
        <v>41742.5</v>
      </c>
      <c r="H2" s="81">
        <v>36720</v>
      </c>
      <c r="I2" s="82">
        <v>39712.5</v>
      </c>
      <c r="J2" s="79">
        <v>47712.5</v>
      </c>
      <c r="K2" s="82">
        <v>41752.5</v>
      </c>
      <c r="L2" s="82">
        <v>49027.5</v>
      </c>
      <c r="M2" s="79">
        <v>60450</v>
      </c>
      <c r="N2" s="82">
        <f t="shared" ref="N2:N11" si="0">SUM(B2:M2)</f>
        <v>512242.5</v>
      </c>
      <c r="O2" s="66"/>
      <c r="P2" s="67"/>
      <c r="Q2" s="67"/>
    </row>
    <row r="3" spans="1:17 16377:16377" s="68" customFormat="1" ht="35.1" customHeight="1" thickBot="1" x14ac:dyDescent="0.3">
      <c r="A3" s="69" t="s">
        <v>34</v>
      </c>
      <c r="B3" s="83">
        <v>13065</v>
      </c>
      <c r="C3" s="84">
        <v>11792.5</v>
      </c>
      <c r="D3" s="83">
        <v>14292.5</v>
      </c>
      <c r="E3" s="84">
        <v>11195</v>
      </c>
      <c r="F3" s="83">
        <v>12980</v>
      </c>
      <c r="G3" s="84">
        <v>10287.5</v>
      </c>
      <c r="H3" s="83">
        <v>11057.5</v>
      </c>
      <c r="I3" s="84">
        <v>11210</v>
      </c>
      <c r="J3" s="83">
        <v>10047.5</v>
      </c>
      <c r="K3" s="84">
        <v>13097.5</v>
      </c>
      <c r="L3" s="84">
        <v>2480</v>
      </c>
      <c r="M3" s="83">
        <v>20167.5</v>
      </c>
      <c r="N3" s="84">
        <f t="shared" si="0"/>
        <v>141672.5</v>
      </c>
      <c r="O3" s="66"/>
      <c r="P3" s="67"/>
      <c r="Q3" s="67"/>
    </row>
    <row r="4" spans="1:17 16377:16377" s="68" customFormat="1" ht="35.1" customHeight="1" thickBot="1" x14ac:dyDescent="0.3">
      <c r="A4" s="65" t="s">
        <v>36</v>
      </c>
      <c r="B4" s="79">
        <v>0</v>
      </c>
      <c r="C4" s="80">
        <v>1470</v>
      </c>
      <c r="D4" s="81">
        <v>1322.5</v>
      </c>
      <c r="E4" s="80">
        <v>0</v>
      </c>
      <c r="F4" s="81">
        <v>1470</v>
      </c>
      <c r="G4" s="80">
        <v>1322.5</v>
      </c>
      <c r="H4" s="81">
        <v>0</v>
      </c>
      <c r="I4" s="82">
        <v>2035</v>
      </c>
      <c r="J4" s="79">
        <v>1500</v>
      </c>
      <c r="K4" s="82">
        <v>1332.5</v>
      </c>
      <c r="L4" s="82">
        <v>9425</v>
      </c>
      <c r="M4" s="79">
        <v>0</v>
      </c>
      <c r="N4" s="82">
        <f t="shared" si="0"/>
        <v>19877.5</v>
      </c>
      <c r="O4" s="66"/>
      <c r="P4" s="67"/>
      <c r="Q4" s="67"/>
    </row>
    <row r="5" spans="1:17 16377:16377" s="68" customFormat="1" ht="35.1" customHeight="1" x14ac:dyDescent="0.25">
      <c r="A5" s="70" t="s">
        <v>37</v>
      </c>
      <c r="B5" s="85">
        <v>72329.289999999994</v>
      </c>
      <c r="C5" s="86">
        <v>60852.03</v>
      </c>
      <c r="D5" s="85">
        <v>74451.88</v>
      </c>
      <c r="E5" s="86">
        <v>61552.15</v>
      </c>
      <c r="F5" s="85">
        <v>70695.19</v>
      </c>
      <c r="G5" s="86">
        <v>59243.18</v>
      </c>
      <c r="H5" s="85">
        <v>58525.15</v>
      </c>
      <c r="I5" s="86">
        <v>63664.78</v>
      </c>
      <c r="J5" s="85">
        <v>78830.45</v>
      </c>
      <c r="K5" s="86">
        <v>58714.06</v>
      </c>
      <c r="L5" s="86">
        <v>78100.45</v>
      </c>
      <c r="M5" s="85">
        <v>96713.88</v>
      </c>
      <c r="N5" s="86">
        <f t="shared" si="0"/>
        <v>833672.48999999987</v>
      </c>
      <c r="O5" s="66"/>
      <c r="P5" s="67"/>
      <c r="Q5" s="67"/>
    </row>
    <row r="6" spans="1:17 16377:16377" ht="35.1" customHeight="1" x14ac:dyDescent="0.25">
      <c r="A6" s="71" t="s">
        <v>39</v>
      </c>
      <c r="B6" s="87">
        <v>17820</v>
      </c>
      <c r="C6" s="88">
        <v>15510</v>
      </c>
      <c r="D6" s="87">
        <v>17380</v>
      </c>
      <c r="E6" s="88">
        <v>15730</v>
      </c>
      <c r="F6" s="87">
        <v>14960</v>
      </c>
      <c r="G6" s="88">
        <v>13090</v>
      </c>
      <c r="H6" s="87">
        <v>11220</v>
      </c>
      <c r="I6" s="88">
        <v>12430</v>
      </c>
      <c r="J6" s="87">
        <v>12210</v>
      </c>
      <c r="K6" s="88">
        <v>11330</v>
      </c>
      <c r="L6" s="88">
        <v>19030</v>
      </c>
      <c r="M6" s="87">
        <v>19690</v>
      </c>
      <c r="N6" s="88">
        <f t="shared" si="0"/>
        <v>180400</v>
      </c>
      <c r="P6" s="72"/>
      <c r="Q6" s="72"/>
    </row>
    <row r="7" spans="1:17 16377:16377" ht="35.1" customHeight="1" x14ac:dyDescent="0.25">
      <c r="A7" s="62" t="s">
        <v>38</v>
      </c>
      <c r="B7" s="89">
        <v>40043.43</v>
      </c>
      <c r="C7" s="90">
        <v>33171.620000000003</v>
      </c>
      <c r="D7" s="89">
        <v>42181.5</v>
      </c>
      <c r="E7" s="90">
        <v>33511.72</v>
      </c>
      <c r="F7" s="89">
        <v>41596.15</v>
      </c>
      <c r="G7" s="90">
        <v>47394.54</v>
      </c>
      <c r="H7" s="89">
        <v>35600.120000000003</v>
      </c>
      <c r="I7" s="90">
        <v>38501.82</v>
      </c>
      <c r="J7" s="89">
        <v>50284.36</v>
      </c>
      <c r="K7" s="90">
        <v>35641.25</v>
      </c>
      <c r="L7" s="90">
        <v>43165.36</v>
      </c>
      <c r="M7" s="89">
        <v>57681.1</v>
      </c>
      <c r="N7" s="90">
        <f t="shared" si="0"/>
        <v>498772.97</v>
      </c>
      <c r="P7" s="72"/>
      <c r="Q7" s="72"/>
    </row>
    <row r="8" spans="1:17 16377:16377" s="77" customFormat="1" ht="35.1" customHeight="1" thickBot="1" x14ac:dyDescent="0.3">
      <c r="A8" s="101" t="s">
        <v>42</v>
      </c>
      <c r="B8" s="91">
        <v>0</v>
      </c>
      <c r="C8" s="92">
        <v>0</v>
      </c>
      <c r="D8" s="91">
        <v>0</v>
      </c>
      <c r="E8" s="92">
        <v>0</v>
      </c>
      <c r="F8" s="91">
        <v>0</v>
      </c>
      <c r="G8" s="92">
        <v>0</v>
      </c>
      <c r="H8" s="91">
        <v>0</v>
      </c>
      <c r="I8" s="92">
        <v>0</v>
      </c>
      <c r="J8" s="91">
        <v>570</v>
      </c>
      <c r="K8" s="92">
        <v>0</v>
      </c>
      <c r="L8" s="92">
        <v>285</v>
      </c>
      <c r="M8" s="91">
        <v>0</v>
      </c>
      <c r="N8" s="92">
        <f t="shared" si="0"/>
        <v>855</v>
      </c>
      <c r="O8" s="75"/>
      <c r="P8" s="76"/>
      <c r="Q8" s="76"/>
    </row>
    <row r="9" spans="1:17 16377:16377" s="68" customFormat="1" ht="35.1" customHeight="1" thickBot="1" x14ac:dyDescent="0.3">
      <c r="A9" s="108" t="s">
        <v>40</v>
      </c>
      <c r="B9" s="93">
        <v>186127.88</v>
      </c>
      <c r="C9" s="94">
        <v>354188.25</v>
      </c>
      <c r="D9" s="109">
        <f>230015.08+343.75</f>
        <v>230358.83</v>
      </c>
      <c r="E9" s="94">
        <f>46855.75+577.5</f>
        <v>47433.25</v>
      </c>
      <c r="F9" s="93">
        <f>19878.75+2271.25</f>
        <v>22150</v>
      </c>
      <c r="G9" s="94">
        <f>35963.83+1852.5</f>
        <v>37816.33</v>
      </c>
      <c r="H9" s="93">
        <f>47030.8+1267.5</f>
        <v>48298.3</v>
      </c>
      <c r="I9" s="94">
        <f>27540.1+662.5</f>
        <v>28202.6</v>
      </c>
      <c r="J9" s="110">
        <f>32124.23+903.75</f>
        <v>33027.979999999996</v>
      </c>
      <c r="K9" s="94">
        <f>991.25+46700.13</f>
        <v>47691.38</v>
      </c>
      <c r="L9" s="94">
        <f>69432.7+331.25</f>
        <v>69763.95</v>
      </c>
      <c r="M9" s="93">
        <f>21462.6+1205</f>
        <v>22667.599999999999</v>
      </c>
      <c r="N9" s="94">
        <f t="shared" si="0"/>
        <v>1127726.3500000001</v>
      </c>
      <c r="O9" s="73"/>
      <c r="P9" s="67"/>
      <c r="Q9" s="67"/>
    </row>
    <row r="10" spans="1:17 16377:16377" s="68" customFormat="1" ht="35.1" customHeight="1" thickBot="1" x14ac:dyDescent="0.3">
      <c r="A10" s="126" t="s">
        <v>48</v>
      </c>
      <c r="B10" s="81">
        <v>23907.5</v>
      </c>
      <c r="C10" s="80">
        <v>16789.95</v>
      </c>
      <c r="D10" s="81">
        <v>16953.75</v>
      </c>
      <c r="E10" s="80">
        <v>15406.25</v>
      </c>
      <c r="F10" s="81">
        <v>16047.5</v>
      </c>
      <c r="G10" s="80">
        <v>17142.5</v>
      </c>
      <c r="H10" s="81">
        <v>19153.75</v>
      </c>
      <c r="I10" s="80">
        <v>14795</v>
      </c>
      <c r="J10" s="81">
        <f>20715+2802.9</f>
        <v>23517.9</v>
      </c>
      <c r="K10" s="80">
        <f>23465.25</f>
        <v>23465.25</v>
      </c>
      <c r="L10" s="80">
        <v>28388.85</v>
      </c>
      <c r="M10" s="81">
        <v>26260</v>
      </c>
      <c r="N10" s="80">
        <f t="shared" si="0"/>
        <v>241828.2</v>
      </c>
      <c r="O10" s="66"/>
      <c r="P10" s="67"/>
      <c r="Q10" s="67"/>
    </row>
    <row r="11" spans="1:17 16377:16377" s="68" customFormat="1" ht="35.1" customHeight="1" thickBot="1" x14ac:dyDescent="0.3">
      <c r="A11" s="131" t="s">
        <v>50</v>
      </c>
      <c r="B11" s="83">
        <v>5994.37</v>
      </c>
      <c r="C11" s="84">
        <v>10504.08</v>
      </c>
      <c r="D11" s="83">
        <v>0</v>
      </c>
      <c r="E11" s="84">
        <v>0</v>
      </c>
      <c r="F11" s="83">
        <v>0</v>
      </c>
      <c r="G11" s="84">
        <v>0</v>
      </c>
      <c r="H11" s="83">
        <v>0</v>
      </c>
      <c r="I11" s="84">
        <v>0</v>
      </c>
      <c r="J11" s="83">
        <v>0</v>
      </c>
      <c r="K11" s="84">
        <v>0</v>
      </c>
      <c r="L11" s="84">
        <v>0</v>
      </c>
      <c r="M11" s="83">
        <v>0</v>
      </c>
      <c r="N11" s="84">
        <f t="shared" si="0"/>
        <v>16498.45</v>
      </c>
      <c r="O11" s="66"/>
      <c r="P11" s="67"/>
      <c r="Q11" s="67"/>
    </row>
    <row r="12" spans="1:17 16377:16377" s="68" customFormat="1" ht="35.1" customHeight="1" thickBot="1" x14ac:dyDescent="0.3">
      <c r="A12" s="115" t="s">
        <v>43</v>
      </c>
      <c r="B12" s="127">
        <v>103579</v>
      </c>
      <c r="C12" s="128">
        <v>87701.25</v>
      </c>
      <c r="D12" s="129">
        <v>112437.5</v>
      </c>
      <c r="E12" s="128">
        <v>78321.25</v>
      </c>
      <c r="F12" s="129">
        <v>75374.25</v>
      </c>
      <c r="G12" s="128">
        <v>96474</v>
      </c>
      <c r="H12" s="129">
        <v>92617</v>
      </c>
      <c r="I12" s="128">
        <v>92519</v>
      </c>
      <c r="J12" s="129">
        <v>72327.5</v>
      </c>
      <c r="K12" s="128">
        <v>73263.75</v>
      </c>
      <c r="L12" s="128">
        <v>91672</v>
      </c>
      <c r="M12" s="129">
        <v>96328.75</v>
      </c>
      <c r="N12" s="128">
        <f>SUM(B12:M12)</f>
        <v>1072615.25</v>
      </c>
      <c r="O12" s="73"/>
      <c r="P12" s="67"/>
      <c r="Q12" s="67"/>
    </row>
    <row r="13" spans="1:17 16377:16377" ht="35.1" customHeight="1" thickTop="1" thickBot="1" x14ac:dyDescent="0.3">
      <c r="A13" s="114" t="s">
        <v>44</v>
      </c>
      <c r="B13" s="130">
        <f>B3+B4+B5+B9+B10+B11</f>
        <v>301424.03999999998</v>
      </c>
      <c r="C13" s="130">
        <f t="shared" ref="C13:I13" si="1">C3+C4+C5+C9+C10+C11</f>
        <v>455596.81000000006</v>
      </c>
      <c r="D13" s="130">
        <f t="shared" si="1"/>
        <v>337379.45999999996</v>
      </c>
      <c r="E13" s="130">
        <f t="shared" si="1"/>
        <v>135586.65</v>
      </c>
      <c r="F13" s="130">
        <f t="shared" si="1"/>
        <v>123342.69</v>
      </c>
      <c r="G13" s="130">
        <f t="shared" si="1"/>
        <v>125812.01</v>
      </c>
      <c r="H13" s="130">
        <f t="shared" si="1"/>
        <v>137034.70000000001</v>
      </c>
      <c r="I13" s="130">
        <f t="shared" si="1"/>
        <v>119907.38</v>
      </c>
      <c r="J13" s="130">
        <f>J5+J9+J10+J11</f>
        <v>135376.32999999999</v>
      </c>
      <c r="K13" s="130">
        <f>K5+K9+K10+K11</f>
        <v>129870.69</v>
      </c>
      <c r="L13" s="130">
        <f t="shared" ref="L13:M13" si="2">L5+L9+L10+L11</f>
        <v>176253.25</v>
      </c>
      <c r="M13" s="130">
        <f t="shared" si="2"/>
        <v>145641.48000000001</v>
      </c>
      <c r="N13" s="130">
        <f>SUM(B13:M13)</f>
        <v>2323225.4899999998</v>
      </c>
      <c r="O13" s="63">
        <f>SUM(B13:M13)</f>
        <v>2323225.4899999998</v>
      </c>
      <c r="P13" s="72"/>
      <c r="Q13" s="72"/>
    </row>
    <row r="14" spans="1:17 16377:16377" s="104" customFormat="1" ht="41.25" customHeight="1" thickBot="1" x14ac:dyDescent="0.3">
      <c r="A14" s="120" t="s">
        <v>51</v>
      </c>
      <c r="B14" s="105"/>
      <c r="C14" s="106"/>
      <c r="D14" s="105"/>
      <c r="E14" s="106"/>
      <c r="F14" s="105"/>
      <c r="G14" s="106"/>
      <c r="H14" s="105"/>
      <c r="I14" s="106"/>
      <c r="J14" s="105">
        <f>J3+J4</f>
        <v>11547.5</v>
      </c>
      <c r="K14" s="106">
        <f>K3+K4</f>
        <v>14430</v>
      </c>
      <c r="L14" s="106">
        <f t="shared" ref="L14:M14" si="3">L3+L4</f>
        <v>11905</v>
      </c>
      <c r="M14" s="105">
        <f t="shared" si="3"/>
        <v>20167.5</v>
      </c>
      <c r="N14" s="106">
        <f>SUM(B14:M14)</f>
        <v>58050</v>
      </c>
      <c r="O14" s="63">
        <f>SUM(B14:M14)</f>
        <v>58050</v>
      </c>
      <c r="P14" s="103"/>
      <c r="Q14" s="103"/>
      <c r="XEW14" s="102">
        <f>SUM(O14)</f>
        <v>58050</v>
      </c>
    </row>
    <row r="15" spans="1:17 16377:16377" ht="35.1" customHeight="1" thickBot="1" x14ac:dyDescent="0.3">
      <c r="A15" s="133" t="s">
        <v>52</v>
      </c>
      <c r="B15" s="132">
        <f>B2+B13</f>
        <v>339436.54</v>
      </c>
      <c r="C15" s="130">
        <f t="shared" ref="C15:I15" si="4">C2+C13</f>
        <v>494976.81000000006</v>
      </c>
      <c r="D15" s="132">
        <f t="shared" si="4"/>
        <v>379181.95999999996</v>
      </c>
      <c r="E15" s="130">
        <f t="shared" si="4"/>
        <v>174199.15</v>
      </c>
      <c r="F15" s="132">
        <f t="shared" si="4"/>
        <v>160660.19</v>
      </c>
      <c r="G15" s="130">
        <f t="shared" si="4"/>
        <v>167554.51</v>
      </c>
      <c r="H15" s="132">
        <f t="shared" si="4"/>
        <v>173754.7</v>
      </c>
      <c r="I15" s="130">
        <f t="shared" si="4"/>
        <v>159619.88</v>
      </c>
      <c r="J15" s="132">
        <f>J2+J13+J14</f>
        <v>194636.33</v>
      </c>
      <c r="K15" s="130">
        <f>K2+K13+K14</f>
        <v>186053.19</v>
      </c>
      <c r="L15" s="130">
        <f t="shared" ref="L15:M15" si="5">L2+L13+L14</f>
        <v>237185.75</v>
      </c>
      <c r="M15" s="132">
        <f t="shared" si="5"/>
        <v>226258.98</v>
      </c>
      <c r="N15" s="130">
        <f>N2+N13+N14</f>
        <v>2893517.9899999998</v>
      </c>
      <c r="P15" s="72"/>
      <c r="Q15" s="72"/>
    </row>
    <row r="16" spans="1:17 16377:16377" s="104" customFormat="1" ht="41.25" customHeight="1" thickBot="1" x14ac:dyDescent="0.3">
      <c r="A16" s="120" t="s">
        <v>46</v>
      </c>
      <c r="B16" s="105">
        <f>B13+B2</f>
        <v>339436.54</v>
      </c>
      <c r="C16" s="106">
        <f>C13+C2</f>
        <v>494976.81000000006</v>
      </c>
      <c r="D16" s="105">
        <f>D13+D2</f>
        <v>379181.95999999996</v>
      </c>
      <c r="E16" s="106">
        <f>E13+E2</f>
        <v>174199.15</v>
      </c>
      <c r="F16" s="105">
        <f t="shared" ref="F16:M16" si="6">F13+F2</f>
        <v>160660.19</v>
      </c>
      <c r="G16" s="106">
        <f t="shared" si="6"/>
        <v>167554.51</v>
      </c>
      <c r="H16" s="105">
        <f t="shared" si="6"/>
        <v>173754.7</v>
      </c>
      <c r="I16" s="106">
        <f t="shared" si="6"/>
        <v>159619.88</v>
      </c>
      <c r="J16" s="105">
        <f>J13+J2</f>
        <v>183088.83</v>
      </c>
      <c r="K16" s="106">
        <f>K13+K2</f>
        <v>171623.19</v>
      </c>
      <c r="L16" s="106">
        <f t="shared" si="6"/>
        <v>225280.75</v>
      </c>
      <c r="M16" s="105">
        <f t="shared" si="6"/>
        <v>206091.48</v>
      </c>
      <c r="N16" s="106">
        <f>N13+N2</f>
        <v>2835467.9899999998</v>
      </c>
      <c r="O16" s="63">
        <f>SUM(B16:M16)</f>
        <v>2835467.9899999998</v>
      </c>
      <c r="P16" s="103"/>
      <c r="Q16" s="103"/>
      <c r="XEW16" s="102">
        <f>SUM(O16)</f>
        <v>2835467.9899999998</v>
      </c>
    </row>
    <row r="17" spans="1:17" s="104" customFormat="1" ht="35.1" customHeight="1" thickBot="1" x14ac:dyDescent="0.3">
      <c r="A17" s="134" t="s">
        <v>53</v>
      </c>
      <c r="B17" s="121">
        <f>B16+B12</f>
        <v>443015.54</v>
      </c>
      <c r="C17" s="122">
        <f t="shared" ref="C17:H17" si="7">C16+C12</f>
        <v>582678.06000000006</v>
      </c>
      <c r="D17" s="121">
        <f t="shared" si="7"/>
        <v>491619.45999999996</v>
      </c>
      <c r="E17" s="122">
        <f>E16+E12</f>
        <v>252520.4</v>
      </c>
      <c r="F17" s="121">
        <f t="shared" si="7"/>
        <v>236034.44</v>
      </c>
      <c r="G17" s="122">
        <f t="shared" si="7"/>
        <v>264028.51</v>
      </c>
      <c r="H17" s="121">
        <f t="shared" si="7"/>
        <v>266371.7</v>
      </c>
      <c r="I17" s="122">
        <f>I16+I12</f>
        <v>252138.88</v>
      </c>
      <c r="J17" s="121">
        <f>J15+J12</f>
        <v>266963.82999999996</v>
      </c>
      <c r="K17" s="122">
        <f t="shared" ref="K17:M17" si="8">K15+K12</f>
        <v>259316.94</v>
      </c>
      <c r="L17" s="122">
        <f t="shared" si="8"/>
        <v>328857.75</v>
      </c>
      <c r="M17" s="121">
        <f t="shared" si="8"/>
        <v>322587.73</v>
      </c>
      <c r="N17" s="122">
        <f>N15+N12</f>
        <v>3966133.2399999998</v>
      </c>
      <c r="O17" s="63">
        <f>SUM(B17:M17)</f>
        <v>3966133.24</v>
      </c>
      <c r="P17" s="103"/>
      <c r="Q17" s="103"/>
    </row>
    <row r="18" spans="1:17" ht="35.1" customHeight="1" x14ac:dyDescent="0.25">
      <c r="P18" s="72"/>
      <c r="Q18" s="72"/>
    </row>
  </sheetData>
  <pageMargins left="0.25" right="0.25" top="0.75" bottom="0.75" header="0.3" footer="0.3"/>
  <pageSetup paperSize="9" scale="1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W18"/>
  <sheetViews>
    <sheetView tabSelected="1" zoomScale="90" zoomScaleNormal="90" workbookViewId="0">
      <selection activeCell="B12" sqref="B12"/>
    </sheetView>
  </sheetViews>
  <sheetFormatPr defaultColWidth="9.140625" defaultRowHeight="35.1" customHeight="1" x14ac:dyDescent="0.25"/>
  <cols>
    <col min="1" max="1" width="43.140625" style="78" bestFit="1" customWidth="1"/>
    <col min="2" max="14" width="15.7109375" style="95" customWidth="1"/>
    <col min="15" max="15" width="15.7109375" style="63" hidden="1" customWidth="1"/>
    <col min="16" max="16384" width="9.140625" style="64"/>
  </cols>
  <sheetData>
    <row r="1" spans="1:17 16377:16377" s="100" customFormat="1" ht="19.5" thickBot="1" x14ac:dyDescent="0.3">
      <c r="A1" s="123">
        <v>2022</v>
      </c>
      <c r="B1" s="96" t="s">
        <v>0</v>
      </c>
      <c r="C1" s="97" t="s">
        <v>1</v>
      </c>
      <c r="D1" s="96" t="s">
        <v>2</v>
      </c>
      <c r="E1" s="97" t="s">
        <v>3</v>
      </c>
      <c r="F1" s="96" t="s">
        <v>4</v>
      </c>
      <c r="G1" s="97" t="s">
        <v>5</v>
      </c>
      <c r="H1" s="96" t="s">
        <v>6</v>
      </c>
      <c r="I1" s="97" t="s">
        <v>7</v>
      </c>
      <c r="J1" s="96" t="s">
        <v>8</v>
      </c>
      <c r="K1" s="97" t="s">
        <v>9</v>
      </c>
      <c r="L1" s="98" t="s">
        <v>10</v>
      </c>
      <c r="M1" s="96" t="s">
        <v>11</v>
      </c>
      <c r="N1" s="97" t="s">
        <v>33</v>
      </c>
      <c r="O1" s="99"/>
    </row>
    <row r="2" spans="1:17 16377:16377" s="68" customFormat="1" ht="35.1" customHeight="1" thickBot="1" x14ac:dyDescent="0.3">
      <c r="A2" s="65" t="s">
        <v>35</v>
      </c>
      <c r="B2" s="79">
        <v>39735</v>
      </c>
      <c r="C2" s="80"/>
      <c r="D2" s="81"/>
      <c r="E2" s="80"/>
      <c r="F2" s="81"/>
      <c r="G2" s="80"/>
      <c r="H2" s="81"/>
      <c r="I2" s="82"/>
      <c r="J2" s="79"/>
      <c r="K2" s="82"/>
      <c r="L2" s="82"/>
      <c r="M2" s="79"/>
      <c r="N2" s="82">
        <f t="shared" ref="N2:N11" si="0">SUM(B2:M2)</f>
        <v>39735</v>
      </c>
      <c r="O2" s="66"/>
      <c r="P2" s="67"/>
      <c r="Q2" s="67"/>
    </row>
    <row r="3" spans="1:17 16377:16377" s="68" customFormat="1" ht="35.1" customHeight="1" thickBot="1" x14ac:dyDescent="0.3">
      <c r="A3" s="69" t="s">
        <v>34</v>
      </c>
      <c r="B3" s="83">
        <v>9375</v>
      </c>
      <c r="C3" s="84"/>
      <c r="D3" s="83"/>
      <c r="E3" s="84"/>
      <c r="F3" s="83"/>
      <c r="G3" s="84"/>
      <c r="H3" s="83"/>
      <c r="I3" s="84"/>
      <c r="J3" s="83"/>
      <c r="K3" s="84"/>
      <c r="L3" s="84"/>
      <c r="M3" s="83"/>
      <c r="N3" s="84">
        <f t="shared" si="0"/>
        <v>9375</v>
      </c>
      <c r="O3" s="66"/>
      <c r="P3" s="67"/>
      <c r="Q3" s="67"/>
    </row>
    <row r="4" spans="1:17 16377:16377" s="68" customFormat="1" ht="35.1" customHeight="1" thickBot="1" x14ac:dyDescent="0.3">
      <c r="A4" s="65" t="s">
        <v>36</v>
      </c>
      <c r="B4" s="79">
        <v>0</v>
      </c>
      <c r="C4" s="80"/>
      <c r="D4" s="81"/>
      <c r="E4" s="80"/>
      <c r="F4" s="81"/>
      <c r="G4" s="80"/>
      <c r="H4" s="81"/>
      <c r="I4" s="82"/>
      <c r="J4" s="79"/>
      <c r="K4" s="82"/>
      <c r="L4" s="82"/>
      <c r="M4" s="79"/>
      <c r="N4" s="82">
        <f t="shared" si="0"/>
        <v>0</v>
      </c>
      <c r="O4" s="66"/>
      <c r="P4" s="67"/>
      <c r="Q4" s="67"/>
    </row>
    <row r="5" spans="1:17 16377:16377" s="68" customFormat="1" ht="35.1" customHeight="1" x14ac:dyDescent="0.25">
      <c r="A5" s="70" t="s">
        <v>37</v>
      </c>
      <c r="B5" s="85">
        <v>64348.5</v>
      </c>
      <c r="C5" s="86"/>
      <c r="D5" s="85"/>
      <c r="E5" s="86"/>
      <c r="F5" s="85"/>
      <c r="G5" s="86"/>
      <c r="H5" s="85"/>
      <c r="I5" s="86"/>
      <c r="J5" s="85"/>
      <c r="K5" s="86"/>
      <c r="L5" s="86"/>
      <c r="M5" s="85"/>
      <c r="N5" s="86">
        <f t="shared" si="0"/>
        <v>64348.5</v>
      </c>
      <c r="O5" s="66"/>
      <c r="P5" s="67"/>
      <c r="Q5" s="67"/>
    </row>
    <row r="6" spans="1:17 16377:16377" ht="35.1" customHeight="1" x14ac:dyDescent="0.25">
      <c r="A6" s="71" t="s">
        <v>39</v>
      </c>
      <c r="B6" s="87">
        <v>12320</v>
      </c>
      <c r="C6" s="88"/>
      <c r="D6" s="87"/>
      <c r="E6" s="88"/>
      <c r="F6" s="87"/>
      <c r="G6" s="88"/>
      <c r="H6" s="87"/>
      <c r="I6" s="88"/>
      <c r="J6" s="87"/>
      <c r="K6" s="88"/>
      <c r="L6" s="88"/>
      <c r="M6" s="87"/>
      <c r="N6" s="88">
        <f t="shared" si="0"/>
        <v>12320</v>
      </c>
      <c r="P6" s="72"/>
      <c r="Q6" s="72"/>
    </row>
    <row r="7" spans="1:17 16377:16377" ht="35.1" customHeight="1" x14ac:dyDescent="0.25">
      <c r="A7" s="62" t="s">
        <v>38</v>
      </c>
      <c r="B7" s="89">
        <v>38873.800000000003</v>
      </c>
      <c r="C7" s="90"/>
      <c r="D7" s="89"/>
      <c r="E7" s="90"/>
      <c r="F7" s="89"/>
      <c r="G7" s="90"/>
      <c r="H7" s="89"/>
      <c r="I7" s="90"/>
      <c r="J7" s="89"/>
      <c r="K7" s="90"/>
      <c r="L7" s="90"/>
      <c r="M7" s="89"/>
      <c r="N7" s="90">
        <f t="shared" si="0"/>
        <v>38873.800000000003</v>
      </c>
      <c r="P7" s="72"/>
      <c r="Q7" s="72"/>
    </row>
    <row r="8" spans="1:17 16377:16377" s="77" customFormat="1" ht="35.1" customHeight="1" thickBot="1" x14ac:dyDescent="0.3">
      <c r="A8" s="101" t="s">
        <v>42</v>
      </c>
      <c r="B8" s="91">
        <v>285</v>
      </c>
      <c r="C8" s="92"/>
      <c r="D8" s="91"/>
      <c r="E8" s="92"/>
      <c r="F8" s="91"/>
      <c r="G8" s="92"/>
      <c r="H8" s="91"/>
      <c r="I8" s="92"/>
      <c r="J8" s="91"/>
      <c r="K8" s="92"/>
      <c r="L8" s="92"/>
      <c r="M8" s="91"/>
      <c r="N8" s="92">
        <f t="shared" si="0"/>
        <v>285</v>
      </c>
      <c r="O8" s="75"/>
      <c r="P8" s="76"/>
      <c r="Q8" s="76"/>
    </row>
    <row r="9" spans="1:17 16377:16377" s="68" customFormat="1" ht="35.1" customHeight="1" thickBot="1" x14ac:dyDescent="0.3">
      <c r="A9" s="108" t="s">
        <v>40</v>
      </c>
      <c r="B9" s="93">
        <v>16129.85</v>
      </c>
      <c r="C9" s="94"/>
      <c r="D9" s="109"/>
      <c r="E9" s="94"/>
      <c r="F9" s="93"/>
      <c r="G9" s="94"/>
      <c r="H9" s="93"/>
      <c r="I9" s="94"/>
      <c r="J9" s="110"/>
      <c r="K9" s="94"/>
      <c r="L9" s="94"/>
      <c r="M9" s="93"/>
      <c r="N9" s="94">
        <f t="shared" si="0"/>
        <v>16129.85</v>
      </c>
      <c r="O9" s="73"/>
      <c r="P9" s="67"/>
      <c r="Q9" s="67"/>
    </row>
    <row r="10" spans="1:17 16377:16377" s="68" customFormat="1" ht="35.1" customHeight="1" thickBot="1" x14ac:dyDescent="0.3">
      <c r="A10" s="108" t="s">
        <v>54</v>
      </c>
      <c r="B10" s="81">
        <v>600</v>
      </c>
      <c r="C10" s="80"/>
      <c r="D10" s="81"/>
      <c r="E10" s="80"/>
      <c r="F10" s="81"/>
      <c r="G10" s="80"/>
      <c r="H10" s="81"/>
      <c r="I10" s="80"/>
      <c r="J10" s="81"/>
      <c r="K10" s="80"/>
      <c r="L10" s="80"/>
      <c r="M10" s="81"/>
      <c r="N10" s="80">
        <f t="shared" si="0"/>
        <v>600</v>
      </c>
      <c r="O10" s="66"/>
      <c r="P10" s="67"/>
      <c r="Q10" s="67"/>
    </row>
    <row r="11" spans="1:17 16377:16377" s="68" customFormat="1" ht="35.1" customHeight="1" thickBot="1" x14ac:dyDescent="0.3">
      <c r="A11" s="131" t="s">
        <v>48</v>
      </c>
      <c r="B11" s="83">
        <v>20243.75</v>
      </c>
      <c r="C11" s="84"/>
      <c r="D11" s="83"/>
      <c r="E11" s="84"/>
      <c r="F11" s="83"/>
      <c r="G11" s="84"/>
      <c r="H11" s="83"/>
      <c r="I11" s="84"/>
      <c r="J11" s="83"/>
      <c r="K11" s="84"/>
      <c r="L11" s="84"/>
      <c r="M11" s="83"/>
      <c r="N11" s="84">
        <f t="shared" si="0"/>
        <v>20243.75</v>
      </c>
      <c r="O11" s="66"/>
      <c r="P11" s="67"/>
      <c r="Q11" s="67"/>
    </row>
    <row r="12" spans="1:17 16377:16377" s="68" customFormat="1" ht="35.1" customHeight="1" thickBot="1" x14ac:dyDescent="0.3">
      <c r="A12" s="115" t="s">
        <v>43</v>
      </c>
      <c r="B12" s="127">
        <v>92352.75</v>
      </c>
      <c r="C12" s="128"/>
      <c r="D12" s="129"/>
      <c r="E12" s="128"/>
      <c r="F12" s="129"/>
      <c r="G12" s="128"/>
      <c r="H12" s="129"/>
      <c r="I12" s="128"/>
      <c r="J12" s="129"/>
      <c r="K12" s="128"/>
      <c r="L12" s="128"/>
      <c r="M12" s="129"/>
      <c r="N12" s="128">
        <f>SUM(B12:M12)</f>
        <v>92352.75</v>
      </c>
      <c r="O12" s="73"/>
      <c r="P12" s="67"/>
      <c r="Q12" s="67"/>
    </row>
    <row r="13" spans="1:17 16377:16377" ht="35.1" customHeight="1" thickTop="1" thickBot="1" x14ac:dyDescent="0.3">
      <c r="A13" s="114" t="s">
        <v>44</v>
      </c>
      <c r="B13" s="130">
        <f>B5+B9+B10+B11</f>
        <v>101322.1</v>
      </c>
      <c r="C13" s="130">
        <f t="shared" ref="C13:M13" si="1">C5+C9+C10+C11</f>
        <v>0</v>
      </c>
      <c r="D13" s="130">
        <f t="shared" si="1"/>
        <v>0</v>
      </c>
      <c r="E13" s="130">
        <f t="shared" si="1"/>
        <v>0</v>
      </c>
      <c r="F13" s="130">
        <f t="shared" si="1"/>
        <v>0</v>
      </c>
      <c r="G13" s="130">
        <f t="shared" si="1"/>
        <v>0</v>
      </c>
      <c r="H13" s="130">
        <f t="shared" si="1"/>
        <v>0</v>
      </c>
      <c r="I13" s="130">
        <f t="shared" si="1"/>
        <v>0</v>
      </c>
      <c r="J13" s="130">
        <f t="shared" si="1"/>
        <v>0</v>
      </c>
      <c r="K13" s="130">
        <f t="shared" si="1"/>
        <v>0</v>
      </c>
      <c r="L13" s="130">
        <f t="shared" si="1"/>
        <v>0</v>
      </c>
      <c r="M13" s="130">
        <f t="shared" si="1"/>
        <v>0</v>
      </c>
      <c r="N13" s="130">
        <f>SUM(B13:M13)</f>
        <v>101322.1</v>
      </c>
      <c r="O13" s="63">
        <f>SUM(B13:M13)</f>
        <v>101322.1</v>
      </c>
      <c r="P13" s="72"/>
      <c r="Q13" s="72"/>
    </row>
    <row r="14" spans="1:17 16377:16377" s="104" customFormat="1" ht="41.25" customHeight="1" thickBot="1" x14ac:dyDescent="0.3">
      <c r="A14" s="120" t="s">
        <v>51</v>
      </c>
      <c r="B14" s="105">
        <f>B3+B4</f>
        <v>9375</v>
      </c>
      <c r="C14" s="106">
        <f t="shared" ref="C14:M14" si="2">C3+C4</f>
        <v>0</v>
      </c>
      <c r="D14" s="105">
        <f t="shared" si="2"/>
        <v>0</v>
      </c>
      <c r="E14" s="106">
        <f t="shared" si="2"/>
        <v>0</v>
      </c>
      <c r="F14" s="105">
        <f t="shared" si="2"/>
        <v>0</v>
      </c>
      <c r="G14" s="106">
        <f t="shared" si="2"/>
        <v>0</v>
      </c>
      <c r="H14" s="105">
        <f t="shared" si="2"/>
        <v>0</v>
      </c>
      <c r="I14" s="106">
        <f t="shared" si="2"/>
        <v>0</v>
      </c>
      <c r="J14" s="105">
        <f t="shared" si="2"/>
        <v>0</v>
      </c>
      <c r="K14" s="106">
        <f t="shared" si="2"/>
        <v>0</v>
      </c>
      <c r="L14" s="106">
        <f t="shared" si="2"/>
        <v>0</v>
      </c>
      <c r="M14" s="105">
        <f t="shared" si="2"/>
        <v>0</v>
      </c>
      <c r="N14" s="106">
        <f>SUM(B14:M14)</f>
        <v>9375</v>
      </c>
      <c r="O14" s="63">
        <f>SUM(B14:M14)</f>
        <v>9375</v>
      </c>
      <c r="P14" s="103"/>
      <c r="Q14" s="103"/>
      <c r="XEW14" s="102">
        <f>SUM(O14)</f>
        <v>9375</v>
      </c>
    </row>
    <row r="15" spans="1:17 16377:16377" ht="35.1" customHeight="1" thickBot="1" x14ac:dyDescent="0.3">
      <c r="A15" s="133" t="s">
        <v>52</v>
      </c>
      <c r="B15" s="132">
        <f>B2+B13+B14</f>
        <v>150432.1</v>
      </c>
      <c r="C15" s="130">
        <f t="shared" ref="C15:M15" si="3">C2+C13+C14</f>
        <v>0</v>
      </c>
      <c r="D15" s="132">
        <f t="shared" si="3"/>
        <v>0</v>
      </c>
      <c r="E15" s="130">
        <f t="shared" si="3"/>
        <v>0</v>
      </c>
      <c r="F15" s="132">
        <f t="shared" si="3"/>
        <v>0</v>
      </c>
      <c r="G15" s="130">
        <f t="shared" si="3"/>
        <v>0</v>
      </c>
      <c r="H15" s="132">
        <f t="shared" si="3"/>
        <v>0</v>
      </c>
      <c r="I15" s="130">
        <f t="shared" si="3"/>
        <v>0</v>
      </c>
      <c r="J15" s="132">
        <f t="shared" si="3"/>
        <v>0</v>
      </c>
      <c r="K15" s="130">
        <f t="shared" si="3"/>
        <v>0</v>
      </c>
      <c r="L15" s="130">
        <f t="shared" si="3"/>
        <v>0</v>
      </c>
      <c r="M15" s="132">
        <f t="shared" si="3"/>
        <v>0</v>
      </c>
      <c r="N15" s="130">
        <f t="shared" ref="N15:N17" si="4">SUM(B15:M15)</f>
        <v>150432.1</v>
      </c>
      <c r="P15" s="72"/>
      <c r="Q15" s="72"/>
    </row>
    <row r="16" spans="1:17 16377:16377" s="104" customFormat="1" ht="41.25" customHeight="1" thickBot="1" x14ac:dyDescent="0.3">
      <c r="A16" s="120" t="s">
        <v>46</v>
      </c>
      <c r="B16" s="105">
        <f>B13+B2</f>
        <v>141057.1</v>
      </c>
      <c r="C16" s="106">
        <f t="shared" ref="C16:M16" si="5">C13+C2</f>
        <v>0</v>
      </c>
      <c r="D16" s="105">
        <f t="shared" si="5"/>
        <v>0</v>
      </c>
      <c r="E16" s="106">
        <f t="shared" si="5"/>
        <v>0</v>
      </c>
      <c r="F16" s="105">
        <f t="shared" si="5"/>
        <v>0</v>
      </c>
      <c r="G16" s="106">
        <f t="shared" si="5"/>
        <v>0</v>
      </c>
      <c r="H16" s="105">
        <f t="shared" si="5"/>
        <v>0</v>
      </c>
      <c r="I16" s="106">
        <f t="shared" si="5"/>
        <v>0</v>
      </c>
      <c r="J16" s="105">
        <f t="shared" si="5"/>
        <v>0</v>
      </c>
      <c r="K16" s="106">
        <f t="shared" si="5"/>
        <v>0</v>
      </c>
      <c r="L16" s="106">
        <f t="shared" si="5"/>
        <v>0</v>
      </c>
      <c r="M16" s="105">
        <f t="shared" si="5"/>
        <v>0</v>
      </c>
      <c r="N16" s="106">
        <f t="shared" si="4"/>
        <v>141057.1</v>
      </c>
      <c r="O16" s="63">
        <f>SUM(B16:M16)</f>
        <v>141057.1</v>
      </c>
      <c r="P16" s="103"/>
      <c r="Q16" s="103"/>
      <c r="XEW16" s="102">
        <f>SUM(O16)</f>
        <v>141057.1</v>
      </c>
    </row>
    <row r="17" spans="1:17" s="104" customFormat="1" ht="35.1" customHeight="1" thickBot="1" x14ac:dyDescent="0.3">
      <c r="A17" s="134" t="s">
        <v>55</v>
      </c>
      <c r="B17" s="121">
        <f>B15+B12</f>
        <v>242784.85</v>
      </c>
      <c r="C17" s="122">
        <f t="shared" ref="C17:M17" si="6">C15+C12</f>
        <v>0</v>
      </c>
      <c r="D17" s="121">
        <f t="shared" si="6"/>
        <v>0</v>
      </c>
      <c r="E17" s="122">
        <f t="shared" si="6"/>
        <v>0</v>
      </c>
      <c r="F17" s="121">
        <f t="shared" si="6"/>
        <v>0</v>
      </c>
      <c r="G17" s="122">
        <f t="shared" si="6"/>
        <v>0</v>
      </c>
      <c r="H17" s="121">
        <f t="shared" si="6"/>
        <v>0</v>
      </c>
      <c r="I17" s="122">
        <f t="shared" si="6"/>
        <v>0</v>
      </c>
      <c r="J17" s="121">
        <f t="shared" si="6"/>
        <v>0</v>
      </c>
      <c r="K17" s="122">
        <f t="shared" si="6"/>
        <v>0</v>
      </c>
      <c r="L17" s="122">
        <f t="shared" si="6"/>
        <v>0</v>
      </c>
      <c r="M17" s="121">
        <f t="shared" si="6"/>
        <v>0</v>
      </c>
      <c r="N17" s="122">
        <f t="shared" si="4"/>
        <v>242784.85</v>
      </c>
      <c r="O17" s="63">
        <f>SUM(B17:M17)</f>
        <v>242784.85</v>
      </c>
      <c r="P17" s="103"/>
      <c r="Q17" s="103"/>
    </row>
    <row r="18" spans="1:17" ht="35.1" customHeight="1" x14ac:dyDescent="0.25">
      <c r="P18" s="72"/>
      <c r="Q18" s="72"/>
    </row>
  </sheetData>
  <pageMargins left="0.25" right="0.25" top="0.75" bottom="0.75" header="0.3" footer="0.3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N29" sqref="N29"/>
    </sheetView>
  </sheetViews>
  <sheetFormatPr defaultRowHeight="15" x14ac:dyDescent="0.25"/>
  <cols>
    <col min="1" max="1" width="25" customWidth="1"/>
    <col min="2" max="13" width="13.5703125" customWidth="1"/>
    <col min="14" max="14" width="11.85546875" customWidth="1"/>
  </cols>
  <sheetData>
    <row r="1" spans="1:14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</row>
    <row r="2" spans="1:14" ht="18.75" x14ac:dyDescent="0.3">
      <c r="A2" s="10">
        <v>2013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4" ht="15.75" thickBo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5.75" thickTop="1" x14ac:dyDescent="0.25">
      <c r="A4" s="6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5"/>
    </row>
    <row r="5" spans="1:14" x14ac:dyDescent="0.25">
      <c r="A5" s="6" t="s">
        <v>12</v>
      </c>
      <c r="B5" s="26">
        <v>32962.730000000003</v>
      </c>
      <c r="C5" s="26">
        <v>129825.9</v>
      </c>
      <c r="D5" s="27">
        <v>134492.1</v>
      </c>
      <c r="E5" s="26">
        <v>344898.28</v>
      </c>
      <c r="F5" s="26">
        <v>366048.48</v>
      </c>
      <c r="G5" s="26">
        <v>257006.33</v>
      </c>
      <c r="H5" s="26">
        <v>237630.9</v>
      </c>
      <c r="I5" s="26">
        <v>171740.08</v>
      </c>
      <c r="J5" s="26">
        <v>329505.63</v>
      </c>
      <c r="K5" s="26">
        <v>361909.2</v>
      </c>
      <c r="L5" s="26">
        <v>239420.96</v>
      </c>
      <c r="M5" s="26">
        <v>245426.4</v>
      </c>
      <c r="N5" s="25">
        <f>SUM(M5+L5+K5+J5+I5+H5+G5++F5+E5+D5+C5+B5)</f>
        <v>2850866.9899999998</v>
      </c>
    </row>
    <row r="6" spans="1:14" ht="15.75" thickBot="1" x14ac:dyDescent="0.3">
      <c r="A6" s="12" t="s">
        <v>21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5"/>
    </row>
    <row r="7" spans="1:14" x14ac:dyDescent="0.25">
      <c r="A7" s="6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5"/>
    </row>
    <row r="8" spans="1:14" x14ac:dyDescent="0.25">
      <c r="A8" s="6" t="s">
        <v>13</v>
      </c>
      <c r="B8" s="26">
        <v>19046.63</v>
      </c>
      <c r="C8" s="26">
        <v>28216.69</v>
      </c>
      <c r="D8" s="26">
        <v>40060.629999999997</v>
      </c>
      <c r="E8" s="26">
        <v>37199.31</v>
      </c>
      <c r="F8" s="26">
        <v>36490.81</v>
      </c>
      <c r="G8" s="26">
        <v>29421.13</v>
      </c>
      <c r="H8" s="26">
        <v>41217.879999999997</v>
      </c>
      <c r="I8" s="26">
        <v>35858.559999999998</v>
      </c>
      <c r="J8" s="26">
        <v>35164.379999999997</v>
      </c>
      <c r="K8" s="26">
        <v>45974.31</v>
      </c>
      <c r="L8" s="26">
        <v>39776.31</v>
      </c>
      <c r="M8" s="26">
        <v>42727.75</v>
      </c>
      <c r="N8" s="25">
        <f>SUM(M8+L8+K8+J8+I8+H8+G8+F8+E8+D8+C8+B8)</f>
        <v>431154.39</v>
      </c>
    </row>
    <row r="9" spans="1:14" ht="15.75" thickBot="1" x14ac:dyDescent="0.3">
      <c r="A9" s="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5"/>
    </row>
    <row r="10" spans="1:14" x14ac:dyDescent="0.25">
      <c r="A10" s="6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5"/>
    </row>
    <row r="11" spans="1:14" x14ac:dyDescent="0.25">
      <c r="A11" s="6" t="s">
        <v>14</v>
      </c>
      <c r="B11" s="19">
        <v>37572.550000000003</v>
      </c>
      <c r="C11" s="19">
        <v>41202.44</v>
      </c>
      <c r="D11" s="19">
        <v>47093.4</v>
      </c>
      <c r="E11" s="19">
        <v>39446.19</v>
      </c>
      <c r="F11" s="19">
        <v>44251.72</v>
      </c>
      <c r="G11" s="19">
        <v>35399.93</v>
      </c>
      <c r="H11" s="19">
        <v>43287.26</v>
      </c>
      <c r="I11" s="19">
        <v>42153.440000000002</v>
      </c>
      <c r="J11" s="19">
        <v>44295.3</v>
      </c>
      <c r="K11" s="19">
        <v>47567.519999999997</v>
      </c>
      <c r="L11" s="19">
        <v>39255.74</v>
      </c>
      <c r="M11" s="19">
        <v>41057</v>
      </c>
      <c r="N11" s="25"/>
    </row>
    <row r="12" spans="1:14" ht="15.75" thickBot="1" x14ac:dyDescent="0.3">
      <c r="A12" s="12" t="s">
        <v>22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5"/>
    </row>
    <row r="13" spans="1:14" x14ac:dyDescent="0.25">
      <c r="A13" s="6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5"/>
    </row>
    <row r="14" spans="1:14" x14ac:dyDescent="0.25">
      <c r="A14" s="6" t="s">
        <v>15</v>
      </c>
      <c r="B14" s="19">
        <v>11330</v>
      </c>
      <c r="C14" s="19">
        <v>12210</v>
      </c>
      <c r="D14" s="19">
        <v>13200</v>
      </c>
      <c r="E14" s="19">
        <v>15180</v>
      </c>
      <c r="F14" s="19">
        <v>13860</v>
      </c>
      <c r="G14" s="19">
        <v>13200</v>
      </c>
      <c r="H14" s="19">
        <v>15290</v>
      </c>
      <c r="I14" s="19">
        <v>12760</v>
      </c>
      <c r="J14" s="19">
        <v>14520</v>
      </c>
      <c r="K14" s="19">
        <v>14850</v>
      </c>
      <c r="L14" s="19">
        <v>21010</v>
      </c>
      <c r="M14" s="19">
        <v>27720</v>
      </c>
      <c r="N14" s="25"/>
    </row>
    <row r="15" spans="1:14" ht="15.75" thickBot="1" x14ac:dyDescent="0.3">
      <c r="A15" s="12" t="s">
        <v>22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5"/>
    </row>
    <row r="16" spans="1:14" x14ac:dyDescent="0.25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5"/>
    </row>
    <row r="17" spans="1:14" x14ac:dyDescent="0.25">
      <c r="A17" s="6" t="s">
        <v>18</v>
      </c>
      <c r="B17" s="26">
        <v>141128.19</v>
      </c>
      <c r="C17" s="26">
        <v>164178.04999999999</v>
      </c>
      <c r="D17" s="26">
        <v>96104.25</v>
      </c>
      <c r="E17" s="26">
        <v>120920.24</v>
      </c>
      <c r="F17" s="26">
        <v>124077.15</v>
      </c>
      <c r="G17" s="26">
        <v>146487.41</v>
      </c>
      <c r="H17" s="26">
        <v>73221.58</v>
      </c>
      <c r="I17" s="26">
        <v>68641.8</v>
      </c>
      <c r="J17" s="26">
        <v>73519.13</v>
      </c>
      <c r="K17" s="26">
        <v>78021.899999999994</v>
      </c>
      <c r="L17" s="26">
        <v>75332.179999999993</v>
      </c>
      <c r="M17" s="26">
        <v>85971.25</v>
      </c>
      <c r="N17" s="25">
        <f>SUM(M17+L17+K17+J17+I17+H17+G17+F17+E17+D17+C17+B17)</f>
        <v>1247603.1299999999</v>
      </c>
    </row>
    <row r="18" spans="1:14" ht="15.75" thickBot="1" x14ac:dyDescent="0.3">
      <c r="A18" s="12" t="s">
        <v>21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5"/>
    </row>
    <row r="19" spans="1:14" x14ac:dyDescent="0.25">
      <c r="A19" s="6">
        <v>310</v>
      </c>
      <c r="B19" s="19">
        <v>62620</v>
      </c>
      <c r="C19" s="19">
        <v>75020</v>
      </c>
      <c r="D19" s="19">
        <v>15810</v>
      </c>
      <c r="E19" s="19">
        <v>46610</v>
      </c>
      <c r="F19" s="19">
        <v>38750</v>
      </c>
      <c r="G19" s="19">
        <v>60760</v>
      </c>
      <c r="H19" s="19"/>
      <c r="I19" s="19"/>
      <c r="J19" s="19"/>
      <c r="K19" s="19"/>
      <c r="L19" s="19"/>
      <c r="M19" s="19"/>
      <c r="N19" s="25"/>
    </row>
    <row r="20" spans="1:14" x14ac:dyDescent="0.25">
      <c r="A20" s="6" t="s">
        <v>20</v>
      </c>
      <c r="B20" s="19">
        <v>1080</v>
      </c>
      <c r="C20" s="19">
        <v>2100</v>
      </c>
      <c r="D20" s="19">
        <v>480</v>
      </c>
      <c r="E20" s="19">
        <v>1260</v>
      </c>
      <c r="F20" s="19">
        <v>1860</v>
      </c>
      <c r="G20" s="19">
        <v>5520</v>
      </c>
      <c r="H20" s="19"/>
      <c r="I20" s="19"/>
      <c r="J20" s="19"/>
      <c r="K20" s="19"/>
      <c r="L20" s="19"/>
      <c r="M20" s="19"/>
      <c r="N20" s="25"/>
    </row>
    <row r="21" spans="1:14" ht="15.75" thickBot="1" x14ac:dyDescent="0.3">
      <c r="A21" s="8" t="s">
        <v>24</v>
      </c>
      <c r="B21" s="29">
        <v>300</v>
      </c>
      <c r="C21" s="29">
        <v>810</v>
      </c>
      <c r="D21" s="29">
        <v>300</v>
      </c>
      <c r="E21" s="29">
        <v>240</v>
      </c>
      <c r="F21" s="29">
        <v>540</v>
      </c>
      <c r="G21" s="29">
        <v>2310</v>
      </c>
      <c r="H21" s="29"/>
      <c r="I21" s="29"/>
      <c r="J21" s="29"/>
      <c r="K21" s="29"/>
      <c r="L21" s="29"/>
      <c r="M21" s="29"/>
      <c r="N21" s="25"/>
    </row>
    <row r="22" spans="1:14" x14ac:dyDescent="0.25">
      <c r="A22" s="11" t="s">
        <v>23</v>
      </c>
      <c r="B22" s="19">
        <v>38920</v>
      </c>
      <c r="C22" s="19">
        <v>34080</v>
      </c>
      <c r="D22" s="19">
        <v>53080</v>
      </c>
      <c r="E22" s="19">
        <v>41600</v>
      </c>
      <c r="F22" s="19">
        <v>33720</v>
      </c>
      <c r="G22" s="19">
        <v>32340</v>
      </c>
      <c r="H22" s="19">
        <v>34600</v>
      </c>
      <c r="I22" s="19">
        <v>39180</v>
      </c>
      <c r="J22" s="19">
        <v>35060</v>
      </c>
      <c r="K22" s="19">
        <v>42720</v>
      </c>
      <c r="L22" s="19">
        <v>34420</v>
      </c>
      <c r="M22" s="19">
        <v>48640</v>
      </c>
      <c r="N22" s="25"/>
    </row>
    <row r="23" spans="1:14" x14ac:dyDescent="0.25">
      <c r="A23" s="6" t="s">
        <v>16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5"/>
    </row>
    <row r="24" spans="1:14" ht="15.75" thickBot="1" x14ac:dyDescent="0.3">
      <c r="A24" s="12" t="s">
        <v>26</v>
      </c>
      <c r="B24" s="35">
        <v>72975</v>
      </c>
      <c r="C24" s="35">
        <v>63900</v>
      </c>
      <c r="D24" s="35">
        <v>99525</v>
      </c>
      <c r="E24" s="35">
        <v>78000</v>
      </c>
      <c r="F24" s="35">
        <v>63225</v>
      </c>
      <c r="G24" s="35">
        <v>60637.5</v>
      </c>
      <c r="H24" s="35">
        <v>64875</v>
      </c>
      <c r="I24" s="35">
        <v>73462.5</v>
      </c>
      <c r="J24" s="35">
        <v>61355</v>
      </c>
      <c r="K24" s="35">
        <v>74760</v>
      </c>
      <c r="L24" s="35">
        <v>60235</v>
      </c>
      <c r="M24" s="35">
        <v>85120</v>
      </c>
      <c r="N24" s="25">
        <f>SUM(M24+L24+K24+J24+I24+H24+G24+F24+E24+D24+C24+B24)</f>
        <v>858070</v>
      </c>
    </row>
    <row r="25" spans="1:14" x14ac:dyDescent="0.25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5"/>
    </row>
    <row r="26" spans="1:14" x14ac:dyDescent="0.25">
      <c r="A26" s="6" t="s">
        <v>17</v>
      </c>
      <c r="B26" s="26">
        <v>5587.5</v>
      </c>
      <c r="C26" s="26">
        <v>2742.5</v>
      </c>
      <c r="D26" s="26">
        <v>3495</v>
      </c>
      <c r="E26" s="26">
        <v>3415</v>
      </c>
      <c r="F26" s="26">
        <v>1970</v>
      </c>
      <c r="G26" s="26">
        <v>2692.5</v>
      </c>
      <c r="H26" s="26">
        <v>2520</v>
      </c>
      <c r="I26" s="26">
        <v>5400</v>
      </c>
      <c r="J26" s="26">
        <v>2692.5</v>
      </c>
      <c r="K26" s="26">
        <v>3955</v>
      </c>
      <c r="L26" s="26">
        <v>5647.5</v>
      </c>
      <c r="M26" s="26">
        <v>3182.5</v>
      </c>
      <c r="N26" s="25">
        <f>SUM(M26+L26+K26+J26+I26+H26+G26+F26+E26+D26+C26+B26)</f>
        <v>43300</v>
      </c>
    </row>
    <row r="27" spans="1:14" s="15" customFormat="1" ht="15.75" thickBot="1" x14ac:dyDescent="0.3">
      <c r="A27" s="14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4"/>
    </row>
    <row r="28" spans="1:14" ht="15.75" thickTop="1" x14ac:dyDescent="0.25">
      <c r="A28" s="13" t="s">
        <v>25</v>
      </c>
      <c r="B28" s="25">
        <f t="shared" ref="B28:G28" si="0">SUM(B26+B24+B17+B8+B5)</f>
        <v>271700.05</v>
      </c>
      <c r="C28" s="25">
        <f t="shared" si="0"/>
        <v>388863.14</v>
      </c>
      <c r="D28" s="25">
        <f t="shared" si="0"/>
        <v>373676.98</v>
      </c>
      <c r="E28" s="25">
        <f t="shared" si="0"/>
        <v>584432.83000000007</v>
      </c>
      <c r="F28" s="25">
        <f t="shared" si="0"/>
        <v>591811.43999999994</v>
      </c>
      <c r="G28" s="25">
        <f t="shared" si="0"/>
        <v>496244.87</v>
      </c>
      <c r="H28" s="25">
        <f t="shared" ref="H28:M28" si="1">SUM(H26+H24+H17+H8+H5)</f>
        <v>419465.36</v>
      </c>
      <c r="I28" s="25">
        <f t="shared" si="1"/>
        <v>355102.93999999994</v>
      </c>
      <c r="J28" s="25">
        <f t="shared" si="1"/>
        <v>502236.64</v>
      </c>
      <c r="K28" s="25">
        <f t="shared" si="1"/>
        <v>564620.41</v>
      </c>
      <c r="L28" s="25">
        <f t="shared" si="1"/>
        <v>420411.94999999995</v>
      </c>
      <c r="M28" s="25">
        <f t="shared" si="1"/>
        <v>462427.9</v>
      </c>
      <c r="N28" s="25">
        <f>SUM(M28+L28+K28+J28+I28+H28+G28+F28+E28+D28+C28+B28)</f>
        <v>5430994.5099999998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N17" sqref="N17"/>
    </sheetView>
  </sheetViews>
  <sheetFormatPr defaultRowHeight="15" x14ac:dyDescent="0.25"/>
  <cols>
    <col min="1" max="1" width="24.85546875" customWidth="1"/>
    <col min="2" max="2" width="13.5703125" customWidth="1"/>
    <col min="3" max="3" width="14.140625" customWidth="1"/>
    <col min="4" max="4" width="14" customWidth="1"/>
    <col min="5" max="5" width="13.85546875" customWidth="1"/>
    <col min="6" max="6" width="13.42578125" customWidth="1"/>
    <col min="7" max="7" width="12.140625" customWidth="1"/>
    <col min="8" max="8" width="12.42578125" customWidth="1"/>
    <col min="9" max="9" width="12.85546875" customWidth="1"/>
    <col min="10" max="10" width="13.5703125" customWidth="1"/>
    <col min="11" max="11" width="13.42578125" customWidth="1"/>
    <col min="12" max="12" width="12.5703125" customWidth="1"/>
    <col min="13" max="13" width="13.42578125" customWidth="1"/>
    <col min="14" max="14" width="11.5703125" bestFit="1" customWidth="1"/>
  </cols>
  <sheetData>
    <row r="1" spans="1:14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</row>
    <row r="2" spans="1:14" ht="18.75" x14ac:dyDescent="0.3">
      <c r="A2" s="10">
        <v>2014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4" ht="15.75" thickBo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5.75" thickTop="1" x14ac:dyDescent="0.25">
      <c r="A4" s="6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5"/>
    </row>
    <row r="5" spans="1:14" x14ac:dyDescent="0.25">
      <c r="A5" s="6" t="s">
        <v>12</v>
      </c>
      <c r="B5" s="26">
        <v>91723.88</v>
      </c>
      <c r="C5" s="26">
        <v>141894.75</v>
      </c>
      <c r="D5" s="27">
        <v>330451</v>
      </c>
      <c r="E5" s="26">
        <v>401296.06</v>
      </c>
      <c r="F5" s="26">
        <v>506781.56</v>
      </c>
      <c r="G5" s="26">
        <v>273198.87</v>
      </c>
      <c r="H5" s="26">
        <v>156723.51</v>
      </c>
      <c r="I5" s="26">
        <v>182092.75</v>
      </c>
      <c r="J5" s="30">
        <v>262023.38</v>
      </c>
      <c r="K5" s="26">
        <v>183173.5</v>
      </c>
      <c r="L5" s="26">
        <v>77405.5</v>
      </c>
      <c r="M5" s="22"/>
      <c r="N5" s="33"/>
    </row>
    <row r="6" spans="1:14" ht="15.75" thickBot="1" x14ac:dyDescent="0.3">
      <c r="A6" s="12" t="s">
        <v>21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5"/>
    </row>
    <row r="7" spans="1:14" x14ac:dyDescent="0.25">
      <c r="A7" s="6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5"/>
    </row>
    <row r="8" spans="1:14" x14ac:dyDescent="0.25">
      <c r="A8" s="6" t="s">
        <v>13</v>
      </c>
      <c r="B8" s="26">
        <v>32074.880000000001</v>
      </c>
      <c r="C8" s="26">
        <v>30927.94</v>
      </c>
      <c r="D8" s="26">
        <v>31546.19</v>
      </c>
      <c r="E8" s="26">
        <v>32105.19</v>
      </c>
      <c r="F8" s="26">
        <v>28035.439999999999</v>
      </c>
      <c r="G8" s="26">
        <v>25743.69</v>
      </c>
      <c r="H8" s="26">
        <v>37601.879999999997</v>
      </c>
      <c r="I8" s="30">
        <v>37440.5</v>
      </c>
      <c r="J8" s="26">
        <v>51110.38</v>
      </c>
      <c r="K8" s="26">
        <v>32449.439999999999</v>
      </c>
      <c r="L8" s="26">
        <v>32364.06</v>
      </c>
      <c r="M8" s="22"/>
      <c r="N8" s="33"/>
    </row>
    <row r="9" spans="1:14" ht="15.75" thickBot="1" x14ac:dyDescent="0.3">
      <c r="A9" s="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5"/>
    </row>
    <row r="10" spans="1:14" x14ac:dyDescent="0.25">
      <c r="A10" s="6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5"/>
    </row>
    <row r="11" spans="1:14" x14ac:dyDescent="0.25">
      <c r="A11" s="6" t="s">
        <v>14</v>
      </c>
      <c r="B11" s="19">
        <v>45652.72</v>
      </c>
      <c r="C11" s="19">
        <v>31475.57</v>
      </c>
      <c r="D11" s="19">
        <v>35278.949999999997</v>
      </c>
      <c r="E11" s="19">
        <v>41286.120000000003</v>
      </c>
      <c r="F11" s="19">
        <v>35739.21</v>
      </c>
      <c r="G11" s="19">
        <v>34381.919999999998</v>
      </c>
      <c r="H11" s="19"/>
      <c r="I11" s="19">
        <v>45175.65</v>
      </c>
      <c r="J11" s="19">
        <v>41895.589999999997</v>
      </c>
      <c r="K11" s="19">
        <v>41575.339999999997</v>
      </c>
      <c r="L11" s="19">
        <v>47090.080000000002</v>
      </c>
      <c r="M11" s="19"/>
      <c r="N11" s="25"/>
    </row>
    <row r="12" spans="1:14" ht="15.75" thickBot="1" x14ac:dyDescent="0.3">
      <c r="A12" s="12" t="s">
        <v>22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5"/>
    </row>
    <row r="13" spans="1:14" x14ac:dyDescent="0.25">
      <c r="A13" s="6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5"/>
    </row>
    <row r="14" spans="1:14" x14ac:dyDescent="0.25">
      <c r="A14" s="6" t="s">
        <v>15</v>
      </c>
      <c r="B14" s="19">
        <v>15840</v>
      </c>
      <c r="C14" s="19">
        <v>16060</v>
      </c>
      <c r="D14" s="19">
        <v>15400</v>
      </c>
      <c r="E14" s="19">
        <v>18590</v>
      </c>
      <c r="F14" s="19">
        <v>15840</v>
      </c>
      <c r="G14" s="19">
        <v>14630</v>
      </c>
      <c r="H14" s="19"/>
      <c r="I14" s="19">
        <v>16500</v>
      </c>
      <c r="J14" s="19">
        <v>14960</v>
      </c>
      <c r="K14" s="19">
        <v>10670</v>
      </c>
      <c r="L14" s="19">
        <v>17930</v>
      </c>
      <c r="M14" s="19"/>
      <c r="N14" s="25"/>
    </row>
    <row r="15" spans="1:14" ht="15.75" thickBot="1" x14ac:dyDescent="0.3">
      <c r="A15" s="12" t="s">
        <v>22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5"/>
    </row>
    <row r="16" spans="1:14" x14ac:dyDescent="0.25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5"/>
    </row>
    <row r="17" spans="1:14" x14ac:dyDescent="0.25">
      <c r="A17" s="6" t="s">
        <v>18</v>
      </c>
      <c r="B17" s="26">
        <v>76865.899999999994</v>
      </c>
      <c r="C17" s="26">
        <v>59419.46</v>
      </c>
      <c r="D17" s="26">
        <v>63348.69</v>
      </c>
      <c r="E17" s="26">
        <v>74845.149999999994</v>
      </c>
      <c r="F17" s="26">
        <v>64474.01</v>
      </c>
      <c r="G17" s="26">
        <v>61264.9</v>
      </c>
      <c r="H17" s="26">
        <v>84956.05</v>
      </c>
      <c r="I17" s="26">
        <v>77094.559999999998</v>
      </c>
      <c r="J17" s="26">
        <v>139656.99</v>
      </c>
      <c r="K17" s="26">
        <v>186981.68</v>
      </c>
      <c r="L17" s="30">
        <v>361425.1</v>
      </c>
      <c r="M17" s="22"/>
      <c r="N17" s="33"/>
    </row>
    <row r="18" spans="1:14" ht="15.75" thickBot="1" x14ac:dyDescent="0.3">
      <c r="A18" s="12" t="s">
        <v>21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5"/>
    </row>
    <row r="19" spans="1:14" x14ac:dyDescent="0.25">
      <c r="A19" s="6">
        <v>310</v>
      </c>
      <c r="B19" s="19"/>
      <c r="C19" s="19"/>
      <c r="D19" s="19"/>
      <c r="E19" s="19"/>
      <c r="F19" s="19"/>
      <c r="G19" s="19"/>
      <c r="H19" s="19"/>
      <c r="I19" s="19"/>
      <c r="J19" s="19">
        <v>54870</v>
      </c>
      <c r="K19" s="19">
        <v>97340</v>
      </c>
      <c r="L19" s="19">
        <v>223820</v>
      </c>
      <c r="M19" s="19"/>
      <c r="N19" s="25"/>
    </row>
    <row r="20" spans="1:14" x14ac:dyDescent="0.25">
      <c r="A20" s="6" t="s">
        <v>20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>
        <v>180</v>
      </c>
      <c r="M20" s="19"/>
      <c r="N20" s="25"/>
    </row>
    <row r="21" spans="1:14" ht="15.75" thickBot="1" x14ac:dyDescent="0.3">
      <c r="A21" s="8" t="s">
        <v>24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>
        <v>120</v>
      </c>
      <c r="M21" s="29"/>
      <c r="N21" s="25"/>
    </row>
    <row r="22" spans="1:14" x14ac:dyDescent="0.25">
      <c r="A22" s="11" t="s">
        <v>23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5"/>
    </row>
    <row r="23" spans="1:14" x14ac:dyDescent="0.25">
      <c r="A23" s="6" t="s">
        <v>16</v>
      </c>
      <c r="B23" s="26">
        <v>83545</v>
      </c>
      <c r="C23" s="26">
        <v>89845</v>
      </c>
      <c r="D23" s="26">
        <v>83090</v>
      </c>
      <c r="E23" s="26">
        <v>95970</v>
      </c>
      <c r="F23" s="26">
        <v>79940</v>
      </c>
      <c r="G23" s="26">
        <v>70910</v>
      </c>
      <c r="H23" s="26">
        <v>69965</v>
      </c>
      <c r="I23" s="26">
        <v>75425</v>
      </c>
      <c r="J23" s="26">
        <v>87640</v>
      </c>
      <c r="K23" s="26">
        <v>84420</v>
      </c>
      <c r="L23" s="26">
        <v>80220</v>
      </c>
      <c r="M23" s="19"/>
      <c r="N23" s="25"/>
    </row>
    <row r="24" spans="1:14" ht="15.75" thickBot="1" x14ac:dyDescent="0.3">
      <c r="A24" s="12" t="s">
        <v>27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3"/>
    </row>
    <row r="25" spans="1:14" x14ac:dyDescent="0.25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5"/>
    </row>
    <row r="26" spans="1:14" x14ac:dyDescent="0.25">
      <c r="A26" s="6" t="s">
        <v>17</v>
      </c>
      <c r="B26" s="30">
        <v>4207.5</v>
      </c>
      <c r="C26" s="26">
        <v>3177.5</v>
      </c>
      <c r="D26" s="26">
        <v>4040</v>
      </c>
      <c r="E26" s="26">
        <v>3732.5</v>
      </c>
      <c r="F26" s="26">
        <v>2762.5</v>
      </c>
      <c r="G26" s="22">
        <v>4287.5</v>
      </c>
      <c r="H26" s="26">
        <v>3010</v>
      </c>
      <c r="I26" s="26">
        <v>4282.5</v>
      </c>
      <c r="J26" s="26">
        <v>3485</v>
      </c>
      <c r="K26" s="22">
        <v>4287.5</v>
      </c>
      <c r="L26" s="22">
        <v>3287.5</v>
      </c>
      <c r="M26" s="22"/>
      <c r="N26" s="33"/>
    </row>
    <row r="27" spans="1:14" s="15" customFormat="1" ht="15.75" thickBot="1" x14ac:dyDescent="0.3">
      <c r="A27" s="14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4"/>
    </row>
    <row r="28" spans="1:14" ht="15.75" thickTop="1" x14ac:dyDescent="0.25">
      <c r="A28" s="13" t="s">
        <v>25</v>
      </c>
      <c r="B28" s="25">
        <f t="shared" ref="B28:G28" si="0">SUM(B26+B23+B17+B8+B5)</f>
        <v>288417.16000000003</v>
      </c>
      <c r="C28" s="25">
        <f t="shared" si="0"/>
        <v>325264.65000000002</v>
      </c>
      <c r="D28" s="25">
        <f t="shared" si="0"/>
        <v>512475.88</v>
      </c>
      <c r="E28" s="25">
        <f t="shared" si="0"/>
        <v>607948.9</v>
      </c>
      <c r="F28" s="25">
        <f t="shared" si="0"/>
        <v>681993.51</v>
      </c>
      <c r="G28" s="25">
        <f t="shared" si="0"/>
        <v>435404.95999999996</v>
      </c>
      <c r="H28" s="25">
        <f>SUM(H26+H23+H17+H8+H5)</f>
        <v>352256.44</v>
      </c>
      <c r="I28" s="25">
        <f>SUM(I26+I23+I17+I8+I5)</f>
        <v>376335.31</v>
      </c>
      <c r="J28" s="25">
        <f>SUM(J26+J23+J17+J8+J5)</f>
        <v>543915.75</v>
      </c>
      <c r="K28" s="25">
        <f>SUM(K26+K23+K17+K8+K5)</f>
        <v>491312.12</v>
      </c>
      <c r="L28" s="25">
        <f>SUM(L26+L23+L17+L8+L5)</f>
        <v>554702.15999999992</v>
      </c>
      <c r="M28" s="25"/>
      <c r="N28" s="25">
        <f>SUM(B28:M28)</f>
        <v>5170026.84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I8" sqref="I8"/>
    </sheetView>
  </sheetViews>
  <sheetFormatPr defaultRowHeight="15" x14ac:dyDescent="0.25"/>
  <cols>
    <col min="1" max="1" width="24.85546875" customWidth="1"/>
    <col min="2" max="2" width="13.5703125" customWidth="1"/>
    <col min="3" max="3" width="14.140625" customWidth="1"/>
    <col min="4" max="4" width="14" customWidth="1"/>
    <col min="5" max="5" width="13.85546875" customWidth="1"/>
    <col min="6" max="6" width="13.42578125" customWidth="1"/>
    <col min="7" max="7" width="12.140625" customWidth="1"/>
    <col min="8" max="8" width="12.42578125" customWidth="1"/>
    <col min="9" max="9" width="12.85546875" customWidth="1"/>
    <col min="10" max="10" width="13.5703125" customWidth="1"/>
    <col min="11" max="11" width="13.42578125" customWidth="1"/>
    <col min="12" max="12" width="12.5703125" customWidth="1"/>
    <col min="13" max="13" width="13.42578125" customWidth="1"/>
    <col min="14" max="14" width="11.5703125" bestFit="1" customWidth="1"/>
  </cols>
  <sheetData>
    <row r="1" spans="1:14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</row>
    <row r="2" spans="1:14" ht="18.75" x14ac:dyDescent="0.3">
      <c r="A2" s="10">
        <v>2015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4" ht="15.75" thickBo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5.75" thickTop="1" x14ac:dyDescent="0.25">
      <c r="A4" s="6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x14ac:dyDescent="0.25">
      <c r="A5" s="6" t="s">
        <v>12</v>
      </c>
      <c r="B5" s="26">
        <v>75039.75</v>
      </c>
      <c r="C5" s="26">
        <v>729768</v>
      </c>
      <c r="D5" s="27">
        <v>788777.88</v>
      </c>
      <c r="E5" s="26">
        <v>401296.06</v>
      </c>
      <c r="F5" s="26">
        <v>506781.56</v>
      </c>
      <c r="G5" s="26">
        <v>354489.58</v>
      </c>
      <c r="H5" s="26">
        <v>178758.75</v>
      </c>
      <c r="I5" s="22">
        <v>155479.75</v>
      </c>
      <c r="J5" s="28">
        <v>220624.88</v>
      </c>
      <c r="K5" s="22">
        <v>149176</v>
      </c>
      <c r="L5" s="22">
        <v>28907.75</v>
      </c>
      <c r="M5" s="22">
        <v>7584.75</v>
      </c>
      <c r="N5" s="16"/>
    </row>
    <row r="6" spans="1:14" ht="15.75" thickBot="1" x14ac:dyDescent="0.3">
      <c r="A6" s="12" t="s">
        <v>21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9"/>
    </row>
    <row r="7" spans="1:14" x14ac:dyDescent="0.25">
      <c r="A7" s="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19"/>
    </row>
    <row r="8" spans="1:14" x14ac:dyDescent="0.25">
      <c r="A8" s="6" t="s">
        <v>13</v>
      </c>
      <c r="B8" s="26">
        <v>36280</v>
      </c>
      <c r="C8" s="26">
        <v>43942.13</v>
      </c>
      <c r="D8" s="26">
        <v>36264.879999999997</v>
      </c>
      <c r="E8" s="26">
        <v>32105.19</v>
      </c>
      <c r="F8" s="26">
        <v>28035.439999999999</v>
      </c>
      <c r="G8" s="26">
        <v>43686.879999999997</v>
      </c>
      <c r="H8" s="26">
        <v>52825.5</v>
      </c>
      <c r="I8" s="28">
        <v>44987</v>
      </c>
      <c r="J8" s="22">
        <v>41695.379999999997</v>
      </c>
      <c r="K8" s="22">
        <v>43162.31</v>
      </c>
      <c r="L8" s="22">
        <v>47162.19</v>
      </c>
      <c r="M8" s="22">
        <v>47873.81</v>
      </c>
      <c r="N8" s="16"/>
    </row>
    <row r="9" spans="1:14" ht="15.75" thickBot="1" x14ac:dyDescent="0.3">
      <c r="A9" s="8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9"/>
    </row>
    <row r="10" spans="1:14" x14ac:dyDescent="0.25">
      <c r="A10" s="6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9"/>
    </row>
    <row r="11" spans="1:14" x14ac:dyDescent="0.25">
      <c r="A11" s="6" t="s">
        <v>14</v>
      </c>
      <c r="B11" s="22">
        <v>48096.85</v>
      </c>
      <c r="C11" s="22">
        <v>4172.84</v>
      </c>
      <c r="D11" s="22">
        <v>43139.74</v>
      </c>
      <c r="E11" s="22">
        <v>41286.120000000003</v>
      </c>
      <c r="F11" s="22">
        <v>35739.21</v>
      </c>
      <c r="G11" s="22">
        <v>43062.5</v>
      </c>
      <c r="H11" s="22">
        <v>40945.47</v>
      </c>
      <c r="I11" s="22">
        <v>43841</v>
      </c>
      <c r="J11" s="22">
        <v>39791.040000000001</v>
      </c>
      <c r="K11" s="22">
        <v>48392.37</v>
      </c>
      <c r="L11" s="22">
        <v>44699.22</v>
      </c>
      <c r="M11" s="19">
        <v>51598.02</v>
      </c>
    </row>
    <row r="12" spans="1:14" ht="15.75" thickBot="1" x14ac:dyDescent="0.3">
      <c r="A12" s="12" t="s">
        <v>22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9"/>
    </row>
    <row r="13" spans="1:14" x14ac:dyDescent="0.25">
      <c r="A13" s="6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9"/>
    </row>
    <row r="14" spans="1:14" x14ac:dyDescent="0.25">
      <c r="A14" s="6" t="s">
        <v>15</v>
      </c>
      <c r="B14" s="22">
        <v>17490</v>
      </c>
      <c r="C14" s="22">
        <v>15730</v>
      </c>
      <c r="D14" s="22">
        <v>16500</v>
      </c>
      <c r="E14" s="22">
        <v>18590</v>
      </c>
      <c r="F14" s="22">
        <v>15840</v>
      </c>
      <c r="G14" s="22">
        <v>16830</v>
      </c>
      <c r="H14" s="22">
        <v>12210</v>
      </c>
      <c r="I14" s="22">
        <v>13750</v>
      </c>
      <c r="J14" s="22">
        <v>11770</v>
      </c>
      <c r="K14" s="22">
        <v>11660</v>
      </c>
      <c r="L14" s="22">
        <v>18700</v>
      </c>
      <c r="M14" s="19">
        <v>26400</v>
      </c>
    </row>
    <row r="15" spans="1:14" ht="15.75" thickBot="1" x14ac:dyDescent="0.3">
      <c r="A15" s="12" t="s">
        <v>22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9"/>
    </row>
    <row r="16" spans="1:14" x14ac:dyDescent="0.25">
      <c r="A16" s="6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19"/>
    </row>
    <row r="17" spans="1:14" x14ac:dyDescent="0.25">
      <c r="A17" s="6" t="s">
        <v>18</v>
      </c>
      <c r="B17" s="26">
        <v>83146.06</v>
      </c>
      <c r="C17" s="26">
        <v>71128.55</v>
      </c>
      <c r="D17" s="26">
        <v>74549.679999999993</v>
      </c>
      <c r="E17" s="26">
        <v>74845.149999999994</v>
      </c>
      <c r="F17" s="26">
        <v>64474.01</v>
      </c>
      <c r="G17" s="26">
        <v>74865.62</v>
      </c>
      <c r="H17" s="26">
        <v>66444.34</v>
      </c>
      <c r="I17" s="22">
        <v>71988.75</v>
      </c>
      <c r="J17" s="22">
        <v>64431.3</v>
      </c>
      <c r="K17" s="22">
        <v>75065.460000000006</v>
      </c>
      <c r="L17" s="28">
        <v>124661.52</v>
      </c>
      <c r="M17" s="22">
        <v>109197.53</v>
      </c>
      <c r="N17" s="16"/>
    </row>
    <row r="18" spans="1:14" ht="15.75" thickBot="1" x14ac:dyDescent="0.3">
      <c r="A18" s="12" t="s">
        <v>21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9"/>
    </row>
    <row r="19" spans="1:14" x14ac:dyDescent="0.25">
      <c r="A19" s="6">
        <v>310</v>
      </c>
      <c r="B19" s="22"/>
      <c r="C19" s="22"/>
      <c r="D19" s="22"/>
      <c r="E19" s="22"/>
      <c r="F19" s="22"/>
      <c r="G19" s="22"/>
      <c r="H19" s="22"/>
      <c r="I19" s="22"/>
      <c r="J19" s="22">
        <v>54870</v>
      </c>
      <c r="K19" s="22"/>
      <c r="L19" s="22">
        <v>36270</v>
      </c>
      <c r="M19" s="19">
        <v>9300</v>
      </c>
    </row>
    <row r="20" spans="1:14" x14ac:dyDescent="0.25">
      <c r="A20" s="6" t="s">
        <v>20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9"/>
    </row>
    <row r="21" spans="1:14" ht="15.75" thickBot="1" x14ac:dyDescent="0.3">
      <c r="A21" s="8" t="s">
        <v>24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>
        <v>60</v>
      </c>
      <c r="M21" s="29">
        <v>60</v>
      </c>
    </row>
    <row r="22" spans="1:14" x14ac:dyDescent="0.25">
      <c r="A22" s="11" t="s">
        <v>23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9"/>
    </row>
    <row r="23" spans="1:14" x14ac:dyDescent="0.25">
      <c r="A23" s="6" t="s">
        <v>16</v>
      </c>
      <c r="B23" s="26">
        <v>118020</v>
      </c>
      <c r="C23" s="26">
        <v>95690</v>
      </c>
      <c r="D23" s="26">
        <v>96845</v>
      </c>
      <c r="E23" s="26">
        <v>95970</v>
      </c>
      <c r="F23" s="26">
        <v>79940</v>
      </c>
      <c r="G23" s="26">
        <v>93765</v>
      </c>
      <c r="H23" s="26">
        <v>79660</v>
      </c>
      <c r="I23" s="22">
        <v>87430</v>
      </c>
      <c r="J23" s="22">
        <v>85330</v>
      </c>
      <c r="K23" s="22">
        <v>92300.25</v>
      </c>
      <c r="L23" s="22">
        <v>86327.5</v>
      </c>
      <c r="M23" s="19">
        <v>78085</v>
      </c>
    </row>
    <row r="24" spans="1:14" ht="15.75" thickBot="1" x14ac:dyDescent="0.3">
      <c r="A24" s="12" t="s">
        <v>27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6"/>
    </row>
    <row r="25" spans="1:14" x14ac:dyDescent="0.25">
      <c r="A25" s="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19"/>
    </row>
    <row r="26" spans="1:14" x14ac:dyDescent="0.25">
      <c r="A26" s="6" t="s">
        <v>17</v>
      </c>
      <c r="B26" s="30">
        <v>4035</v>
      </c>
      <c r="C26" s="26">
        <v>3005</v>
      </c>
      <c r="D26" s="26">
        <v>1970</v>
      </c>
      <c r="E26" s="26">
        <v>3732.5</v>
      </c>
      <c r="F26" s="26">
        <v>2762.5</v>
      </c>
      <c r="G26" s="26">
        <v>2490</v>
      </c>
      <c r="H26" s="22">
        <v>2460</v>
      </c>
      <c r="I26" s="22">
        <v>1737.5</v>
      </c>
      <c r="J26" s="22">
        <v>3480</v>
      </c>
      <c r="K26" s="22">
        <v>2950</v>
      </c>
      <c r="L26" s="22">
        <v>3702.5</v>
      </c>
      <c r="M26" s="22">
        <v>4790</v>
      </c>
      <c r="N26" s="16"/>
    </row>
    <row r="27" spans="1:14" s="15" customFormat="1" ht="15.75" thickBot="1" x14ac:dyDescent="0.3">
      <c r="A27" s="14" t="s">
        <v>28</v>
      </c>
      <c r="B27" s="24"/>
      <c r="C27" s="24"/>
      <c r="D27" s="24"/>
      <c r="E27" s="24"/>
      <c r="F27" s="24"/>
      <c r="G27" s="24"/>
      <c r="H27" s="24">
        <v>750</v>
      </c>
      <c r="I27" s="24">
        <v>1125</v>
      </c>
      <c r="J27" s="24">
        <v>1125</v>
      </c>
      <c r="K27" s="24">
        <v>1275</v>
      </c>
      <c r="L27" s="24">
        <v>475</v>
      </c>
      <c r="M27" s="31">
        <v>1075</v>
      </c>
    </row>
    <row r="28" spans="1:14" s="25" customFormat="1" ht="15.75" thickTop="1" x14ac:dyDescent="0.25">
      <c r="A28" s="32" t="s">
        <v>25</v>
      </c>
      <c r="B28" s="25">
        <f t="shared" ref="B28:G28" si="0">SUM(B26+B23+B17+B8+B5)</f>
        <v>316520.81</v>
      </c>
      <c r="C28" s="25">
        <f t="shared" si="0"/>
        <v>943533.67999999993</v>
      </c>
      <c r="D28" s="25">
        <f t="shared" si="0"/>
        <v>998407.44</v>
      </c>
      <c r="E28" s="25">
        <f t="shared" si="0"/>
        <v>607948.9</v>
      </c>
      <c r="F28" s="25">
        <f t="shared" si="0"/>
        <v>681993.51</v>
      </c>
      <c r="G28" s="25">
        <f t="shared" si="0"/>
        <v>569297.08000000007</v>
      </c>
      <c r="H28" s="25">
        <f t="shared" ref="H28:M28" si="1">SUM(H26+H23+H17+H8+H5)</f>
        <v>380148.58999999997</v>
      </c>
      <c r="I28" s="25">
        <f t="shared" si="1"/>
        <v>361623</v>
      </c>
      <c r="J28" s="25">
        <f t="shared" si="1"/>
        <v>415561.56</v>
      </c>
      <c r="K28" s="25">
        <f t="shared" si="1"/>
        <v>362654.02</v>
      </c>
      <c r="L28" s="25">
        <f t="shared" si="1"/>
        <v>290761.46000000002</v>
      </c>
      <c r="M28" s="25">
        <f t="shared" si="1"/>
        <v>247531.09</v>
      </c>
      <c r="N28" s="25">
        <f>SUM(B28:M28)</f>
        <v>6175981.1399999997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M24" sqref="M24"/>
    </sheetView>
  </sheetViews>
  <sheetFormatPr defaultRowHeight="15" x14ac:dyDescent="0.25"/>
  <cols>
    <col min="1" max="1" width="24.85546875" customWidth="1"/>
    <col min="2" max="2" width="13.5703125" style="25" customWidth="1"/>
    <col min="3" max="3" width="14.140625" customWidth="1"/>
    <col min="4" max="4" width="14" customWidth="1"/>
    <col min="5" max="5" width="13.85546875" customWidth="1"/>
    <col min="6" max="6" width="13.42578125" customWidth="1"/>
    <col min="7" max="7" width="12.140625" customWidth="1"/>
    <col min="8" max="8" width="12.42578125" customWidth="1"/>
    <col min="9" max="9" width="12.85546875" customWidth="1"/>
    <col min="10" max="10" width="13.5703125" customWidth="1"/>
    <col min="11" max="11" width="13.42578125" customWidth="1"/>
    <col min="12" max="12" width="12.5703125" customWidth="1"/>
    <col min="13" max="13" width="13.42578125" customWidth="1"/>
    <col min="14" max="14" width="11.5703125" bestFit="1" customWidth="1"/>
  </cols>
  <sheetData>
    <row r="1" spans="1:15" x14ac:dyDescent="0.25">
      <c r="A1" s="1"/>
      <c r="B1" s="17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</row>
    <row r="2" spans="1:15" ht="18.75" x14ac:dyDescent="0.3">
      <c r="A2" s="10">
        <v>2016</v>
      </c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5" ht="15.75" thickBot="1" x14ac:dyDescent="0.3">
      <c r="A3" s="4"/>
      <c r="B3" s="18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ht="15.75" thickTop="1" x14ac:dyDescent="0.25">
      <c r="A4" s="6"/>
      <c r="B4" s="19"/>
      <c r="C4" s="20"/>
      <c r="D4" s="20"/>
      <c r="E4" s="20"/>
      <c r="F4" s="20"/>
      <c r="G4" s="20"/>
      <c r="H4" s="20"/>
      <c r="I4" s="19"/>
      <c r="J4" s="19"/>
      <c r="K4" s="19"/>
      <c r="L4" s="19"/>
      <c r="M4" s="19"/>
      <c r="N4" s="25"/>
      <c r="O4" s="25"/>
    </row>
    <row r="5" spans="1:15" x14ac:dyDescent="0.25">
      <c r="A5" s="6" t="s">
        <v>12</v>
      </c>
      <c r="B5" s="20">
        <v>515251.63</v>
      </c>
      <c r="C5" s="20">
        <v>307879.38</v>
      </c>
      <c r="D5" s="36">
        <v>370736.25</v>
      </c>
      <c r="E5" s="20">
        <v>186923.5</v>
      </c>
      <c r="F5" s="20">
        <v>248322.25</v>
      </c>
      <c r="G5" s="20">
        <v>179714.5</v>
      </c>
      <c r="H5" s="20">
        <v>19200.38</v>
      </c>
      <c r="I5" s="22">
        <v>2253.5</v>
      </c>
      <c r="J5" s="28">
        <v>175011</v>
      </c>
      <c r="K5" s="22">
        <v>494630.13</v>
      </c>
      <c r="L5" s="22">
        <v>335394.75</v>
      </c>
      <c r="M5" s="22">
        <v>20056.2</v>
      </c>
      <c r="N5" s="33"/>
      <c r="O5" s="25"/>
    </row>
    <row r="6" spans="1:15" ht="15.75" thickBot="1" x14ac:dyDescent="0.3">
      <c r="A6" s="12" t="s">
        <v>21</v>
      </c>
      <c r="B6" s="21"/>
      <c r="C6" s="37"/>
      <c r="D6" s="37"/>
      <c r="E6" s="37"/>
      <c r="F6" s="37"/>
      <c r="G6" s="37"/>
      <c r="H6" s="37"/>
      <c r="I6" s="21"/>
      <c r="J6" s="21"/>
      <c r="K6" s="21"/>
      <c r="L6" s="21"/>
      <c r="M6" s="29"/>
      <c r="N6" s="25"/>
      <c r="O6" s="25"/>
    </row>
    <row r="7" spans="1:15" x14ac:dyDescent="0.25">
      <c r="A7" s="6"/>
      <c r="B7" s="22"/>
      <c r="C7" s="20"/>
      <c r="D7" s="20"/>
      <c r="E7" s="20"/>
      <c r="F7" s="20"/>
      <c r="G7" s="20"/>
      <c r="H7" s="20"/>
      <c r="I7" s="22"/>
      <c r="J7" s="22"/>
      <c r="K7" s="22"/>
      <c r="L7" s="22"/>
      <c r="M7" s="19"/>
      <c r="N7" s="25"/>
      <c r="O7" s="25"/>
    </row>
    <row r="8" spans="1:15" x14ac:dyDescent="0.25">
      <c r="A8" s="6" t="s">
        <v>13</v>
      </c>
      <c r="B8" s="20">
        <v>30121.13</v>
      </c>
      <c r="C8" s="20">
        <v>49857.75</v>
      </c>
      <c r="D8" s="20">
        <v>45623.13</v>
      </c>
      <c r="E8" s="20">
        <v>37358.81</v>
      </c>
      <c r="F8" s="20">
        <v>41624.129999999997</v>
      </c>
      <c r="G8" s="20">
        <v>52350.06</v>
      </c>
      <c r="H8" s="20">
        <v>39567.19</v>
      </c>
      <c r="I8" s="28">
        <v>48702.69</v>
      </c>
      <c r="J8" s="22">
        <v>48298.879999999997</v>
      </c>
      <c r="K8" s="22">
        <v>50955.06</v>
      </c>
      <c r="L8" s="22">
        <v>46483.69</v>
      </c>
      <c r="M8" s="22">
        <v>47269.440000000002</v>
      </c>
      <c r="N8" s="33"/>
      <c r="O8" s="25"/>
    </row>
    <row r="9" spans="1:15" ht="15.75" thickBot="1" x14ac:dyDescent="0.3">
      <c r="A9" s="8"/>
      <c r="B9" s="21"/>
      <c r="C9" s="37"/>
      <c r="D9" s="37"/>
      <c r="E9" s="37"/>
      <c r="F9" s="37"/>
      <c r="G9" s="37"/>
      <c r="H9" s="37"/>
      <c r="I9" s="21"/>
      <c r="J9" s="21"/>
      <c r="K9" s="21"/>
      <c r="L9" s="21"/>
      <c r="M9" s="29"/>
      <c r="N9" s="25"/>
      <c r="O9" s="25"/>
    </row>
    <row r="10" spans="1:15" x14ac:dyDescent="0.25">
      <c r="A10" s="6"/>
      <c r="B10" s="22"/>
      <c r="C10" s="20"/>
      <c r="D10" s="20"/>
      <c r="E10" s="20"/>
      <c r="F10" s="20"/>
      <c r="G10" s="20"/>
      <c r="H10" s="20"/>
      <c r="I10" s="22"/>
      <c r="J10" s="22"/>
      <c r="K10" s="22"/>
      <c r="L10" s="22"/>
      <c r="M10" s="19"/>
      <c r="N10" s="25"/>
      <c r="O10" s="25"/>
    </row>
    <row r="11" spans="1:15" x14ac:dyDescent="0.25">
      <c r="A11" s="6" t="s">
        <v>14</v>
      </c>
      <c r="B11" s="22">
        <v>39670.400000000001</v>
      </c>
      <c r="C11" s="20">
        <v>47819.78</v>
      </c>
      <c r="D11" s="20">
        <v>46157.45</v>
      </c>
      <c r="E11" s="20">
        <v>46631.28</v>
      </c>
      <c r="F11" s="20">
        <v>56129.37</v>
      </c>
      <c r="G11" s="20">
        <v>49948.46</v>
      </c>
      <c r="H11" s="20">
        <v>42472.41</v>
      </c>
      <c r="I11" s="22">
        <v>57551.19</v>
      </c>
      <c r="J11" s="22">
        <v>57048.73</v>
      </c>
      <c r="K11" s="22">
        <v>55129.760000000002</v>
      </c>
      <c r="L11" s="22">
        <v>44211.86</v>
      </c>
      <c r="M11" s="19">
        <v>70686.69</v>
      </c>
      <c r="N11" s="25"/>
      <c r="O11" s="25"/>
    </row>
    <row r="12" spans="1:15" ht="15.75" thickBot="1" x14ac:dyDescent="0.3">
      <c r="A12" s="12" t="s">
        <v>22</v>
      </c>
      <c r="B12" s="21"/>
      <c r="C12" s="37"/>
      <c r="D12" s="37"/>
      <c r="E12" s="37"/>
      <c r="F12" s="37"/>
      <c r="G12" s="37"/>
      <c r="H12" s="37"/>
      <c r="I12" s="21"/>
      <c r="J12" s="21"/>
      <c r="K12" s="21"/>
      <c r="L12" s="21"/>
      <c r="M12" s="29"/>
      <c r="N12" s="25"/>
      <c r="O12" s="25"/>
    </row>
    <row r="13" spans="1:15" x14ac:dyDescent="0.25">
      <c r="A13" s="6"/>
      <c r="B13" s="22"/>
      <c r="C13" s="20"/>
      <c r="D13" s="20"/>
      <c r="E13" s="20"/>
      <c r="F13" s="20"/>
      <c r="G13" s="20"/>
      <c r="H13" s="20"/>
      <c r="I13" s="22"/>
      <c r="J13" s="22"/>
      <c r="K13" s="22"/>
      <c r="L13" s="22"/>
      <c r="M13" s="19"/>
      <c r="N13" s="25"/>
      <c r="O13" s="25"/>
    </row>
    <row r="14" spans="1:15" x14ac:dyDescent="0.25">
      <c r="A14" s="6" t="s">
        <v>15</v>
      </c>
      <c r="B14" s="22">
        <v>15840</v>
      </c>
      <c r="C14" s="20">
        <v>15290</v>
      </c>
      <c r="D14" s="20">
        <v>16500</v>
      </c>
      <c r="E14" s="20">
        <v>11990</v>
      </c>
      <c r="F14" s="20">
        <v>15730</v>
      </c>
      <c r="G14" s="20">
        <v>16500</v>
      </c>
      <c r="H14" s="20">
        <v>13420</v>
      </c>
      <c r="I14" s="22">
        <v>13860</v>
      </c>
      <c r="J14" s="22">
        <v>11880</v>
      </c>
      <c r="K14" s="22">
        <v>12980</v>
      </c>
      <c r="L14" s="22">
        <v>20790</v>
      </c>
      <c r="M14" s="19">
        <v>26180</v>
      </c>
      <c r="N14" s="25"/>
      <c r="O14" s="25"/>
    </row>
    <row r="15" spans="1:15" ht="15.75" thickBot="1" x14ac:dyDescent="0.3">
      <c r="A15" s="12" t="s">
        <v>22</v>
      </c>
      <c r="B15" s="21"/>
      <c r="C15" s="37"/>
      <c r="D15" s="37"/>
      <c r="E15" s="37"/>
      <c r="F15" s="37"/>
      <c r="G15" s="37"/>
      <c r="H15" s="37"/>
      <c r="I15" s="21"/>
      <c r="J15" s="21"/>
      <c r="K15" s="21"/>
      <c r="L15" s="21"/>
      <c r="M15" s="29"/>
      <c r="N15" s="25"/>
      <c r="O15" s="25"/>
    </row>
    <row r="16" spans="1:15" x14ac:dyDescent="0.25">
      <c r="A16" s="6"/>
      <c r="B16" s="22"/>
      <c r="C16" s="20"/>
      <c r="D16" s="20"/>
      <c r="E16" s="20"/>
      <c r="F16" s="20"/>
      <c r="G16" s="20"/>
      <c r="H16" s="20"/>
      <c r="I16" s="22"/>
      <c r="J16" s="22"/>
      <c r="K16" s="22"/>
      <c r="L16" s="22"/>
      <c r="M16" s="19"/>
      <c r="N16" s="25"/>
      <c r="O16" s="25"/>
    </row>
    <row r="17" spans="1:15" x14ac:dyDescent="0.25">
      <c r="A17" s="6" t="s">
        <v>18</v>
      </c>
      <c r="B17" s="20">
        <v>69388</v>
      </c>
      <c r="C17" s="20">
        <v>78887.23</v>
      </c>
      <c r="D17" s="20">
        <v>78321.81</v>
      </c>
      <c r="E17" s="20">
        <v>73276.600000000006</v>
      </c>
      <c r="F17" s="20">
        <v>89824.21</v>
      </c>
      <c r="G17" s="20">
        <v>85385.58</v>
      </c>
      <c r="H17" s="20">
        <v>187403.01</v>
      </c>
      <c r="I17" s="22">
        <v>267863.99</v>
      </c>
      <c r="J17" s="22">
        <v>274035.90999999997</v>
      </c>
      <c r="K17" s="22">
        <v>153899.70000000001</v>
      </c>
      <c r="L17" s="28">
        <v>203189.83</v>
      </c>
      <c r="M17" s="22">
        <v>350320.86</v>
      </c>
      <c r="N17" s="33"/>
      <c r="O17" s="25"/>
    </row>
    <row r="18" spans="1:15" ht="15.75" thickBot="1" x14ac:dyDescent="0.3">
      <c r="A18" s="12" t="s">
        <v>21</v>
      </c>
      <c r="B18" s="21"/>
      <c r="C18" s="37"/>
      <c r="D18" s="37"/>
      <c r="E18" s="37"/>
      <c r="F18" s="37"/>
      <c r="G18" s="37"/>
      <c r="H18" s="37"/>
      <c r="I18" s="21"/>
      <c r="J18" s="21"/>
      <c r="K18" s="21"/>
      <c r="L18" s="21"/>
      <c r="M18" s="29"/>
      <c r="N18" s="25"/>
      <c r="O18" s="25"/>
    </row>
    <row r="19" spans="1:15" x14ac:dyDescent="0.25">
      <c r="A19" s="6">
        <v>310</v>
      </c>
      <c r="B19" s="22"/>
      <c r="C19" s="20"/>
      <c r="D19" s="20"/>
      <c r="E19" s="20"/>
      <c r="F19" s="20"/>
      <c r="G19" s="20">
        <v>1860</v>
      </c>
      <c r="H19" s="20">
        <v>93310</v>
      </c>
      <c r="I19" s="22">
        <v>141980</v>
      </c>
      <c r="J19" s="22">
        <v>149730</v>
      </c>
      <c r="K19" s="22">
        <v>54560</v>
      </c>
      <c r="L19" s="22">
        <v>96410</v>
      </c>
      <c r="M19" s="19">
        <v>177630</v>
      </c>
      <c r="N19" s="25"/>
      <c r="O19" s="25"/>
    </row>
    <row r="20" spans="1:15" x14ac:dyDescent="0.25">
      <c r="A20" s="6" t="s">
        <v>20</v>
      </c>
      <c r="B20" s="22"/>
      <c r="C20" s="20"/>
      <c r="D20" s="20"/>
      <c r="E20" s="20"/>
      <c r="F20" s="20"/>
      <c r="G20" s="20"/>
      <c r="H20" s="20">
        <v>540</v>
      </c>
      <c r="I20" s="22">
        <v>480</v>
      </c>
      <c r="J20" s="22">
        <v>420</v>
      </c>
      <c r="K20" s="22">
        <v>360</v>
      </c>
      <c r="L20" s="22">
        <v>1020</v>
      </c>
      <c r="M20" s="19">
        <v>3780</v>
      </c>
      <c r="N20" s="25"/>
      <c r="O20" s="25"/>
    </row>
    <row r="21" spans="1:15" ht="15.75" thickBot="1" x14ac:dyDescent="0.3">
      <c r="A21" s="8" t="s">
        <v>24</v>
      </c>
      <c r="B21" s="21"/>
      <c r="C21" s="37"/>
      <c r="D21" s="37"/>
      <c r="E21" s="37"/>
      <c r="F21" s="37"/>
      <c r="G21" s="37"/>
      <c r="H21" s="37">
        <v>180</v>
      </c>
      <c r="I21" s="21">
        <v>420</v>
      </c>
      <c r="J21" s="21">
        <v>150</v>
      </c>
      <c r="K21" s="21">
        <v>90</v>
      </c>
      <c r="L21" s="21">
        <v>120</v>
      </c>
      <c r="M21" s="29">
        <v>1980</v>
      </c>
      <c r="N21" s="25"/>
      <c r="O21" s="25"/>
    </row>
    <row r="22" spans="1:15" x14ac:dyDescent="0.25">
      <c r="A22" s="11" t="s">
        <v>23</v>
      </c>
      <c r="B22" s="22"/>
      <c r="C22" s="20"/>
      <c r="D22" s="20"/>
      <c r="E22" s="20"/>
      <c r="F22" s="20"/>
      <c r="G22" s="20"/>
      <c r="H22" s="20"/>
      <c r="I22" s="22"/>
      <c r="J22" s="22"/>
      <c r="K22" s="22"/>
      <c r="L22" s="22"/>
      <c r="M22" s="19"/>
      <c r="N22" s="25"/>
      <c r="O22" s="25"/>
    </row>
    <row r="23" spans="1:15" x14ac:dyDescent="0.25">
      <c r="A23" s="6" t="s">
        <v>16</v>
      </c>
      <c r="B23" s="20">
        <v>78207.5</v>
      </c>
      <c r="C23" s="20">
        <v>85260</v>
      </c>
      <c r="D23" s="20">
        <v>89897.5</v>
      </c>
      <c r="E23" s="20">
        <v>56997.5</v>
      </c>
      <c r="F23" s="20">
        <v>62755</v>
      </c>
      <c r="G23" s="20">
        <v>63586.25</v>
      </c>
      <c r="H23" s="20">
        <v>82731.25</v>
      </c>
      <c r="I23" s="22">
        <v>86275</v>
      </c>
      <c r="J23" s="22">
        <v>83562.5</v>
      </c>
      <c r="K23" s="22">
        <v>92767.5</v>
      </c>
      <c r="L23" s="22">
        <v>87640</v>
      </c>
      <c r="M23" s="19">
        <v>110652.5</v>
      </c>
      <c r="N23" s="25"/>
      <c r="O23" s="25"/>
    </row>
    <row r="24" spans="1:15" ht="15.75" thickBot="1" x14ac:dyDescent="0.3">
      <c r="A24" s="12" t="s">
        <v>27</v>
      </c>
      <c r="B24" s="21"/>
      <c r="C24" s="37"/>
      <c r="D24" s="37"/>
      <c r="E24" s="37"/>
      <c r="F24" s="37"/>
      <c r="G24" s="37"/>
      <c r="H24" s="37"/>
      <c r="I24" s="21"/>
      <c r="J24" s="21"/>
      <c r="K24" s="21"/>
      <c r="L24" s="21"/>
      <c r="M24" s="21"/>
      <c r="N24" s="33"/>
      <c r="O24" s="25"/>
    </row>
    <row r="25" spans="1:15" x14ac:dyDescent="0.25">
      <c r="A25" s="6"/>
      <c r="B25" s="22"/>
      <c r="C25" s="20"/>
      <c r="D25" s="20"/>
      <c r="E25" s="20"/>
      <c r="F25" s="20"/>
      <c r="G25" s="20"/>
      <c r="H25" s="20"/>
      <c r="I25" s="22"/>
      <c r="J25" s="22"/>
      <c r="K25" s="22"/>
      <c r="L25" s="22"/>
      <c r="M25" s="19"/>
      <c r="N25" s="25"/>
      <c r="O25" s="25"/>
    </row>
    <row r="26" spans="1:15" x14ac:dyDescent="0.25">
      <c r="A26" s="6" t="s">
        <v>17</v>
      </c>
      <c r="B26" s="23">
        <v>1450</v>
      </c>
      <c r="C26" s="20">
        <v>1537.5</v>
      </c>
      <c r="D26" s="20">
        <v>2737.5</v>
      </c>
      <c r="E26" s="20">
        <v>792.5</v>
      </c>
      <c r="F26" s="20">
        <v>1930</v>
      </c>
      <c r="G26" s="20">
        <v>2247.5</v>
      </c>
      <c r="H26" s="20">
        <v>1282.5</v>
      </c>
      <c r="I26" s="22">
        <v>1470</v>
      </c>
      <c r="J26" s="22">
        <v>1020</v>
      </c>
      <c r="K26" s="22"/>
      <c r="L26" s="22">
        <v>5457.5</v>
      </c>
      <c r="M26" s="22">
        <v>2125</v>
      </c>
      <c r="N26" s="33"/>
      <c r="O26" s="25"/>
    </row>
    <row r="27" spans="1:15" s="15" customFormat="1" ht="15.75" thickBot="1" x14ac:dyDescent="0.3">
      <c r="A27" s="14" t="s">
        <v>28</v>
      </c>
      <c r="B27" s="24">
        <v>2025</v>
      </c>
      <c r="C27" s="38">
        <v>485</v>
      </c>
      <c r="D27" s="38">
        <v>1575</v>
      </c>
      <c r="E27" s="38">
        <v>5312.5</v>
      </c>
      <c r="F27" s="38">
        <v>3775</v>
      </c>
      <c r="G27" s="38">
        <v>5512.5</v>
      </c>
      <c r="H27" s="38">
        <v>450</v>
      </c>
      <c r="I27" s="24">
        <v>1125</v>
      </c>
      <c r="J27" s="24">
        <v>1800</v>
      </c>
      <c r="K27" s="24">
        <v>11262.5</v>
      </c>
      <c r="L27" s="24">
        <v>6325</v>
      </c>
      <c r="M27" s="31">
        <v>962.5</v>
      </c>
      <c r="N27" s="34"/>
      <c r="O27" s="34"/>
    </row>
    <row r="28" spans="1:15" ht="15.75" thickTop="1" x14ac:dyDescent="0.25">
      <c r="A28" s="13" t="s">
        <v>25</v>
      </c>
      <c r="B28" s="25">
        <f t="shared" ref="B28:M28" si="0">SUM(B26+B23+B17+B8+B5)</f>
        <v>694418.26</v>
      </c>
      <c r="C28" s="25">
        <f t="shared" si="0"/>
        <v>523421.86</v>
      </c>
      <c r="D28" s="25">
        <f t="shared" si="0"/>
        <v>587316.18999999994</v>
      </c>
      <c r="E28" s="25">
        <f t="shared" si="0"/>
        <v>355348.91000000003</v>
      </c>
      <c r="F28" s="25">
        <f t="shared" si="0"/>
        <v>444455.59</v>
      </c>
      <c r="G28" s="25">
        <f>SUM(G27+G26+G23+G17+G8+G5)</f>
        <v>388796.39</v>
      </c>
      <c r="H28" s="25">
        <f t="shared" si="0"/>
        <v>330184.33</v>
      </c>
      <c r="I28" s="25">
        <f t="shared" si="0"/>
        <v>406565.18</v>
      </c>
      <c r="J28" s="25">
        <f t="shared" si="0"/>
        <v>581928.29</v>
      </c>
      <c r="K28" s="25">
        <f t="shared" si="0"/>
        <v>792252.39</v>
      </c>
      <c r="L28" s="25">
        <f t="shared" si="0"/>
        <v>678165.77</v>
      </c>
      <c r="M28" s="25">
        <f t="shared" si="0"/>
        <v>530424</v>
      </c>
      <c r="N28" s="25">
        <f>SUM(B28:M28)</f>
        <v>6313277.1600000001</v>
      </c>
      <c r="O28" s="25"/>
    </row>
    <row r="29" spans="1:15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O12" sqref="O12"/>
    </sheetView>
  </sheetViews>
  <sheetFormatPr defaultRowHeight="15" x14ac:dyDescent="0.25"/>
  <cols>
    <col min="1" max="1" width="24.85546875" customWidth="1"/>
    <col min="2" max="2" width="13.5703125" style="25" customWidth="1"/>
    <col min="3" max="3" width="14.140625" customWidth="1"/>
    <col min="4" max="4" width="14" customWidth="1"/>
    <col min="5" max="5" width="13.85546875" customWidth="1"/>
    <col min="6" max="6" width="13.42578125" customWidth="1"/>
    <col min="7" max="7" width="12.140625" customWidth="1"/>
    <col min="8" max="8" width="12.42578125" customWidth="1"/>
    <col min="9" max="9" width="12.85546875" customWidth="1"/>
    <col min="10" max="10" width="13.5703125" customWidth="1"/>
    <col min="11" max="11" width="13.42578125" customWidth="1"/>
    <col min="12" max="12" width="12.5703125" customWidth="1"/>
    <col min="13" max="13" width="13.42578125" customWidth="1"/>
    <col min="14" max="14" width="11.5703125" bestFit="1" customWidth="1"/>
  </cols>
  <sheetData>
    <row r="1" spans="1:15" x14ac:dyDescent="0.25">
      <c r="A1" s="1"/>
      <c r="B1" s="17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</row>
    <row r="2" spans="1:15" ht="18.75" x14ac:dyDescent="0.3">
      <c r="A2" s="10">
        <v>2017</v>
      </c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5" ht="15.75" thickBot="1" x14ac:dyDescent="0.3">
      <c r="A3" s="4"/>
      <c r="B3" s="18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ht="15.75" thickTop="1" x14ac:dyDescent="0.25">
      <c r="A4" s="6"/>
      <c r="B4" s="19"/>
      <c r="C4" s="20"/>
      <c r="D4" s="20"/>
      <c r="E4" s="20"/>
      <c r="F4" s="20"/>
      <c r="G4" s="20"/>
      <c r="H4" s="20"/>
      <c r="I4" s="19"/>
      <c r="J4" s="19"/>
      <c r="K4" s="19"/>
      <c r="L4" s="19"/>
      <c r="M4" s="19"/>
      <c r="N4" s="25"/>
      <c r="O4" s="25"/>
    </row>
    <row r="5" spans="1:15" x14ac:dyDescent="0.25">
      <c r="A5" s="6" t="s">
        <v>12</v>
      </c>
      <c r="B5" s="20">
        <v>20696.86</v>
      </c>
      <c r="C5" s="20">
        <v>314645.90000000002</v>
      </c>
      <c r="D5" s="36">
        <v>785628.68</v>
      </c>
      <c r="E5" s="20">
        <v>585706.13</v>
      </c>
      <c r="F5" s="20">
        <v>422538.13</v>
      </c>
      <c r="G5" s="20">
        <v>425300.25</v>
      </c>
      <c r="H5" s="20">
        <v>189136.37</v>
      </c>
      <c r="I5" s="22">
        <v>158545</v>
      </c>
      <c r="J5" s="28">
        <v>308545.13</v>
      </c>
      <c r="K5" s="22">
        <v>282469.40999999997</v>
      </c>
      <c r="L5" s="22">
        <v>209275.76</v>
      </c>
      <c r="M5" s="22">
        <v>178565.88</v>
      </c>
      <c r="N5" s="33"/>
      <c r="O5" s="25"/>
    </row>
    <row r="6" spans="1:15" ht="15.75" thickBot="1" x14ac:dyDescent="0.3">
      <c r="A6" s="12" t="s">
        <v>21</v>
      </c>
      <c r="B6" s="21"/>
      <c r="C6" s="37"/>
      <c r="D6" s="37"/>
      <c r="E6" s="37"/>
      <c r="F6" s="37"/>
      <c r="G6" s="37"/>
      <c r="H6" s="37"/>
      <c r="I6" s="21"/>
      <c r="J6" s="21"/>
      <c r="K6" s="21"/>
      <c r="L6" s="21"/>
      <c r="M6" s="29"/>
      <c r="N6" s="25"/>
      <c r="O6" s="25"/>
    </row>
    <row r="7" spans="1:15" x14ac:dyDescent="0.25">
      <c r="A7" s="6"/>
      <c r="B7" s="22"/>
      <c r="C7" s="20"/>
      <c r="D7" s="20"/>
      <c r="E7" s="20"/>
      <c r="F7" s="20"/>
      <c r="G7" s="20"/>
      <c r="H7" s="20"/>
      <c r="I7" s="22"/>
      <c r="J7" s="22"/>
      <c r="K7" s="22"/>
      <c r="L7" s="22"/>
      <c r="M7" s="19"/>
      <c r="N7" s="25"/>
      <c r="O7" s="25"/>
    </row>
    <row r="8" spans="1:15" x14ac:dyDescent="0.25">
      <c r="A8" s="6" t="s">
        <v>13</v>
      </c>
      <c r="B8" s="20">
        <v>27425.88</v>
      </c>
      <c r="C8" s="20">
        <v>41720</v>
      </c>
      <c r="D8" s="20">
        <v>39840.75</v>
      </c>
      <c r="E8" s="20">
        <v>30776.560000000001</v>
      </c>
      <c r="F8" s="20">
        <v>55124.69</v>
      </c>
      <c r="G8" s="20">
        <v>40190.44</v>
      </c>
      <c r="H8" s="20">
        <v>39304.69</v>
      </c>
      <c r="I8" s="28">
        <v>52567.63</v>
      </c>
      <c r="J8" s="22">
        <v>43548.13</v>
      </c>
      <c r="K8" s="22">
        <v>40439.199999999997</v>
      </c>
      <c r="L8" s="22">
        <v>42898.55</v>
      </c>
      <c r="M8" s="22">
        <v>47821.45</v>
      </c>
      <c r="N8" s="33"/>
      <c r="O8" s="25"/>
    </row>
    <row r="9" spans="1:15" ht="15.75" thickBot="1" x14ac:dyDescent="0.3">
      <c r="A9" s="8"/>
      <c r="B9" s="21"/>
      <c r="C9" s="37"/>
      <c r="D9" s="37"/>
      <c r="E9" s="37" t="s">
        <v>30</v>
      </c>
      <c r="F9" s="37"/>
      <c r="G9" s="37"/>
      <c r="H9" s="37"/>
      <c r="I9" s="21"/>
      <c r="J9" s="21"/>
      <c r="K9" s="21"/>
      <c r="L9" s="21"/>
      <c r="M9" s="29"/>
      <c r="N9" s="25"/>
      <c r="O9" s="25"/>
    </row>
    <row r="10" spans="1:15" x14ac:dyDescent="0.25">
      <c r="A10" s="6"/>
      <c r="B10" s="22"/>
      <c r="C10" s="20"/>
      <c r="D10" s="20"/>
      <c r="E10" s="20"/>
      <c r="F10" s="20"/>
      <c r="G10" s="20"/>
      <c r="H10" s="20"/>
      <c r="I10" s="22"/>
      <c r="J10" s="22"/>
      <c r="K10" s="22"/>
      <c r="L10" s="22"/>
      <c r="M10" s="19"/>
      <c r="N10" s="25"/>
      <c r="O10" s="25"/>
    </row>
    <row r="11" spans="1:15" x14ac:dyDescent="0.25">
      <c r="A11" s="6" t="s">
        <v>14</v>
      </c>
      <c r="B11" s="22">
        <v>35039.599999999999</v>
      </c>
      <c r="C11" s="20">
        <v>32862</v>
      </c>
      <c r="D11" s="20">
        <v>43671.19</v>
      </c>
      <c r="E11" s="20">
        <v>45879.4</v>
      </c>
      <c r="F11" s="20">
        <v>45494.75</v>
      </c>
      <c r="G11" s="20">
        <v>40014.11</v>
      </c>
      <c r="H11" s="20">
        <v>36843.58</v>
      </c>
      <c r="I11" s="22">
        <v>48050.37</v>
      </c>
      <c r="J11" s="22">
        <v>50996.1</v>
      </c>
      <c r="K11" s="22">
        <v>56201.85</v>
      </c>
      <c r="L11" s="22">
        <v>43716.99</v>
      </c>
      <c r="M11" s="19">
        <v>40087.910000000003</v>
      </c>
      <c r="N11" s="25"/>
      <c r="O11" s="25"/>
    </row>
    <row r="12" spans="1:15" ht="15.75" thickBot="1" x14ac:dyDescent="0.3">
      <c r="A12" s="12" t="s">
        <v>22</v>
      </c>
      <c r="B12" s="21"/>
      <c r="C12" s="37"/>
      <c r="D12" s="37" t="s">
        <v>29</v>
      </c>
      <c r="E12" s="37"/>
      <c r="F12" s="37"/>
      <c r="G12" s="37"/>
      <c r="H12" s="37"/>
      <c r="I12" s="21"/>
      <c r="J12" s="21"/>
      <c r="K12" s="21"/>
      <c r="L12" s="21"/>
      <c r="M12" s="29"/>
      <c r="N12" s="25"/>
      <c r="O12" s="25"/>
    </row>
    <row r="13" spans="1:15" x14ac:dyDescent="0.25">
      <c r="A13" s="6"/>
      <c r="B13" s="22"/>
      <c r="C13" s="20"/>
      <c r="D13" s="20"/>
      <c r="E13" s="20"/>
      <c r="F13" s="20"/>
      <c r="G13" s="20"/>
      <c r="H13" s="20"/>
      <c r="I13" s="22"/>
      <c r="J13" s="22"/>
      <c r="K13" s="22"/>
      <c r="L13" s="22"/>
      <c r="M13" s="19"/>
      <c r="N13" s="25"/>
      <c r="O13" s="25"/>
    </row>
    <row r="14" spans="1:15" x14ac:dyDescent="0.25">
      <c r="A14" s="6" t="s">
        <v>15</v>
      </c>
      <c r="B14" s="22">
        <v>12540</v>
      </c>
      <c r="C14" s="20">
        <v>13310</v>
      </c>
      <c r="D14" s="20">
        <v>15180</v>
      </c>
      <c r="E14" s="20">
        <v>14630</v>
      </c>
      <c r="F14" s="20">
        <v>17710</v>
      </c>
      <c r="G14" s="20">
        <v>15180</v>
      </c>
      <c r="H14" s="20">
        <v>13310</v>
      </c>
      <c r="I14" s="22">
        <v>13420</v>
      </c>
      <c r="J14" s="22">
        <v>12760</v>
      </c>
      <c r="K14" s="22">
        <v>13090</v>
      </c>
      <c r="L14" s="22">
        <v>20020</v>
      </c>
      <c r="M14" s="19">
        <v>21230</v>
      </c>
      <c r="N14" s="25"/>
      <c r="O14" s="25"/>
    </row>
    <row r="15" spans="1:15" ht="15.75" thickBot="1" x14ac:dyDescent="0.3">
      <c r="A15" s="12" t="s">
        <v>22</v>
      </c>
      <c r="B15" s="21"/>
      <c r="C15" s="37"/>
      <c r="D15" s="37"/>
      <c r="E15" s="37"/>
      <c r="F15" s="37"/>
      <c r="G15" s="37"/>
      <c r="H15" s="37"/>
      <c r="I15" s="21"/>
      <c r="J15" s="21"/>
      <c r="K15" s="21"/>
      <c r="L15" s="21"/>
      <c r="M15" s="29"/>
      <c r="N15" s="25"/>
      <c r="O15" s="25"/>
    </row>
    <row r="16" spans="1:15" x14ac:dyDescent="0.25">
      <c r="A16" s="6"/>
      <c r="B16" s="22"/>
      <c r="C16" s="20"/>
      <c r="D16" s="20"/>
      <c r="E16" s="20"/>
      <c r="F16" s="20"/>
      <c r="G16" s="20"/>
      <c r="H16" s="20"/>
      <c r="I16" s="22"/>
      <c r="J16" s="22"/>
      <c r="K16" s="22"/>
      <c r="L16" s="22"/>
      <c r="M16" s="19"/>
      <c r="N16" s="25"/>
      <c r="O16" s="25"/>
    </row>
    <row r="17" spans="1:15" x14ac:dyDescent="0.25">
      <c r="A17" s="6" t="s">
        <v>18</v>
      </c>
      <c r="B17" s="20">
        <v>59474.5</v>
      </c>
      <c r="C17" s="20">
        <v>57715</v>
      </c>
      <c r="D17" s="20">
        <v>73563.990000000005</v>
      </c>
      <c r="E17" s="20">
        <v>75636.75</v>
      </c>
      <c r="F17" s="20">
        <v>133868.44</v>
      </c>
      <c r="G17" s="20">
        <v>104367.64</v>
      </c>
      <c r="H17" s="20">
        <v>76641.98</v>
      </c>
      <c r="I17" s="22">
        <v>140887.96</v>
      </c>
      <c r="J17" s="22">
        <v>127970.13</v>
      </c>
      <c r="K17" s="22">
        <v>246627.31</v>
      </c>
      <c r="L17" s="28">
        <v>316133.74</v>
      </c>
      <c r="M17" s="22">
        <v>330647.39</v>
      </c>
      <c r="N17" s="33"/>
      <c r="O17" s="25"/>
    </row>
    <row r="18" spans="1:15" ht="15.75" thickBot="1" x14ac:dyDescent="0.3">
      <c r="A18" s="12" t="s">
        <v>21</v>
      </c>
      <c r="B18" s="21"/>
      <c r="C18" s="37"/>
      <c r="D18" s="37"/>
      <c r="E18" s="37"/>
      <c r="F18" s="37"/>
      <c r="G18" s="37"/>
      <c r="H18" s="37"/>
      <c r="I18" s="21"/>
      <c r="J18" s="21"/>
      <c r="K18" s="21"/>
      <c r="L18" s="21"/>
      <c r="M18" s="29"/>
      <c r="N18" s="25"/>
      <c r="O18" s="25"/>
    </row>
    <row r="19" spans="1:15" x14ac:dyDescent="0.25">
      <c r="A19" s="6">
        <v>310</v>
      </c>
      <c r="B19" s="22"/>
      <c r="C19" s="20"/>
      <c r="D19" s="20"/>
      <c r="E19" s="20"/>
      <c r="F19" s="20">
        <v>43710</v>
      </c>
      <c r="G19" s="20">
        <v>28210</v>
      </c>
      <c r="H19" s="20">
        <v>11160</v>
      </c>
      <c r="I19" s="22">
        <v>51150</v>
      </c>
      <c r="J19" s="22">
        <v>38440</v>
      </c>
      <c r="K19" s="22">
        <v>127410</v>
      </c>
      <c r="L19" s="22">
        <v>187550</v>
      </c>
      <c r="M19" s="19">
        <v>201190</v>
      </c>
      <c r="N19" s="25"/>
      <c r="O19" s="25"/>
    </row>
    <row r="20" spans="1:15" x14ac:dyDescent="0.25">
      <c r="A20" s="6" t="s">
        <v>20</v>
      </c>
      <c r="B20" s="22"/>
      <c r="C20" s="20"/>
      <c r="D20" s="20"/>
      <c r="E20" s="20"/>
      <c r="F20" s="20">
        <v>150</v>
      </c>
      <c r="G20" s="20"/>
      <c r="H20" s="20"/>
      <c r="I20" s="22"/>
      <c r="J20" s="22"/>
      <c r="K20" s="22">
        <v>120</v>
      </c>
      <c r="L20" s="22">
        <v>300</v>
      </c>
      <c r="M20" s="19">
        <v>1140</v>
      </c>
      <c r="N20" s="25"/>
      <c r="O20" s="25"/>
    </row>
    <row r="21" spans="1:15" ht="15.75" thickBot="1" x14ac:dyDescent="0.3">
      <c r="A21" s="8" t="s">
        <v>24</v>
      </c>
      <c r="B21" s="21"/>
      <c r="C21" s="37"/>
      <c r="D21" s="37"/>
      <c r="E21" s="37"/>
      <c r="F21" s="37">
        <v>30</v>
      </c>
      <c r="G21" s="37">
        <v>90</v>
      </c>
      <c r="H21" s="37"/>
      <c r="I21" s="21">
        <v>90</v>
      </c>
      <c r="J21" s="21">
        <v>180</v>
      </c>
      <c r="K21" s="21">
        <v>480</v>
      </c>
      <c r="L21" s="21">
        <v>1320</v>
      </c>
      <c r="M21" s="29">
        <v>870</v>
      </c>
      <c r="N21" s="25"/>
      <c r="O21" s="25"/>
    </row>
    <row r="22" spans="1:15" x14ac:dyDescent="0.25">
      <c r="A22" s="11" t="s">
        <v>23</v>
      </c>
      <c r="B22" s="22"/>
      <c r="C22" s="20"/>
      <c r="D22" s="20"/>
      <c r="E22" s="20"/>
      <c r="F22" s="20"/>
      <c r="G22" s="20"/>
      <c r="H22" s="20"/>
      <c r="I22" s="22"/>
      <c r="J22" s="22"/>
      <c r="K22" s="22"/>
      <c r="L22" s="22"/>
      <c r="M22" s="19"/>
      <c r="N22" s="25"/>
      <c r="O22" s="25"/>
    </row>
    <row r="23" spans="1:15" x14ac:dyDescent="0.25">
      <c r="A23" s="6" t="s">
        <v>16</v>
      </c>
      <c r="B23" s="20"/>
      <c r="C23" s="20"/>
      <c r="D23" s="20"/>
      <c r="E23" s="20"/>
      <c r="F23" s="20"/>
      <c r="G23" s="20"/>
      <c r="H23" s="20"/>
      <c r="I23" s="22"/>
      <c r="J23" s="22"/>
      <c r="K23" s="22"/>
      <c r="L23" s="22"/>
      <c r="M23" s="19"/>
      <c r="N23" s="25"/>
      <c r="O23" s="25"/>
    </row>
    <row r="24" spans="1:15" ht="15.75" thickBot="1" x14ac:dyDescent="0.3">
      <c r="A24" s="12" t="s">
        <v>27</v>
      </c>
      <c r="B24" s="21">
        <v>126437.5</v>
      </c>
      <c r="C24" s="37">
        <v>86082.5</v>
      </c>
      <c r="D24" s="37">
        <v>80657.5</v>
      </c>
      <c r="E24" s="37">
        <v>65353.75</v>
      </c>
      <c r="F24" s="37">
        <v>63805</v>
      </c>
      <c r="G24" s="37">
        <v>91796.25</v>
      </c>
      <c r="H24" s="37">
        <v>106207.5</v>
      </c>
      <c r="I24" s="21">
        <v>109865</v>
      </c>
      <c r="J24" s="21">
        <v>80692.5</v>
      </c>
      <c r="K24" s="21">
        <v>92111.25</v>
      </c>
      <c r="L24" s="21">
        <v>84008.75</v>
      </c>
      <c r="M24" s="21">
        <v>114415</v>
      </c>
      <c r="N24" s="33"/>
      <c r="O24" s="25"/>
    </row>
    <row r="25" spans="1:15" x14ac:dyDescent="0.25">
      <c r="A25" s="6"/>
      <c r="B25" s="22"/>
      <c r="C25" s="20"/>
      <c r="D25" s="20"/>
      <c r="E25" s="20"/>
      <c r="F25" s="20"/>
      <c r="G25" s="20"/>
      <c r="H25" s="20"/>
      <c r="I25" s="22"/>
      <c r="J25" s="22"/>
      <c r="K25" s="22"/>
      <c r="L25" s="22"/>
      <c r="M25" s="19"/>
      <c r="N25" s="25"/>
      <c r="O25" s="25"/>
    </row>
    <row r="26" spans="1:15" x14ac:dyDescent="0.25">
      <c r="A26" s="6" t="s">
        <v>17</v>
      </c>
      <c r="B26" s="23"/>
      <c r="C26" s="20">
        <v>1960</v>
      </c>
      <c r="D26" s="20">
        <v>3252.5</v>
      </c>
      <c r="E26" s="20">
        <v>3305</v>
      </c>
      <c r="F26" s="20">
        <v>2787.5</v>
      </c>
      <c r="G26" s="20">
        <v>1980</v>
      </c>
      <c r="H26" s="20"/>
      <c r="I26" s="22"/>
      <c r="J26" s="22">
        <v>2972.5</v>
      </c>
      <c r="K26" s="22">
        <v>2626</v>
      </c>
      <c r="L26" s="22"/>
      <c r="M26" s="22"/>
      <c r="N26" s="33"/>
      <c r="O26" s="25"/>
    </row>
    <row r="27" spans="1:15" s="15" customFormat="1" ht="15.75" thickBot="1" x14ac:dyDescent="0.3">
      <c r="A27" s="14" t="s">
        <v>28</v>
      </c>
      <c r="B27" s="24">
        <v>2712.5</v>
      </c>
      <c r="C27" s="38">
        <v>1062.5</v>
      </c>
      <c r="D27" s="38">
        <v>2800</v>
      </c>
      <c r="E27" s="38">
        <v>13125</v>
      </c>
      <c r="F27" s="38">
        <v>5847.5</v>
      </c>
      <c r="G27" s="38">
        <v>7062.5</v>
      </c>
      <c r="H27" s="38">
        <v>3600</v>
      </c>
      <c r="I27" s="24">
        <v>2862.5</v>
      </c>
      <c r="J27" s="24">
        <v>15222.5</v>
      </c>
      <c r="K27" s="24">
        <v>2340</v>
      </c>
      <c r="L27" s="24">
        <v>5430</v>
      </c>
      <c r="M27" s="31">
        <v>32172.5</v>
      </c>
      <c r="N27" s="34"/>
      <c r="O27" s="34"/>
    </row>
    <row r="28" spans="1:15" ht="15.75" thickTop="1" x14ac:dyDescent="0.25">
      <c r="A28" s="13" t="s">
        <v>25</v>
      </c>
      <c r="B28" s="25">
        <f t="shared" ref="B28:M28" si="0">SUM(B26+B23+B17+B8+B5)</f>
        <v>107597.24</v>
      </c>
      <c r="C28" s="25">
        <f t="shared" si="0"/>
        <v>416040.9</v>
      </c>
      <c r="D28" s="25">
        <f t="shared" si="0"/>
        <v>902285.92</v>
      </c>
      <c r="E28" s="25">
        <f t="shared" si="0"/>
        <v>695424.44</v>
      </c>
      <c r="F28" s="25">
        <f t="shared" si="0"/>
        <v>614318.76</v>
      </c>
      <c r="G28" s="25">
        <f>SUM(G27+G26+G23+G17+G8+G5)</f>
        <v>578900.83000000007</v>
      </c>
      <c r="H28" s="25">
        <f t="shared" si="0"/>
        <v>305083.03999999998</v>
      </c>
      <c r="I28" s="25">
        <f t="shared" si="0"/>
        <v>352000.58999999997</v>
      </c>
      <c r="J28" s="25">
        <f t="shared" si="0"/>
        <v>483035.89</v>
      </c>
      <c r="K28" s="25">
        <f t="shared" si="0"/>
        <v>572161.91999999993</v>
      </c>
      <c r="L28" s="25">
        <f t="shared" si="0"/>
        <v>568308.05000000005</v>
      </c>
      <c r="M28" s="25">
        <f t="shared" si="0"/>
        <v>557034.72</v>
      </c>
      <c r="N28" s="25">
        <f>SUM(B28:M28)</f>
        <v>6152192.2999999989</v>
      </c>
      <c r="O28" s="25"/>
    </row>
    <row r="29" spans="1:15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M24" sqref="M24"/>
    </sheetView>
  </sheetViews>
  <sheetFormatPr defaultRowHeight="15" x14ac:dyDescent="0.25"/>
  <cols>
    <col min="1" max="1" width="24.85546875" customWidth="1"/>
    <col min="2" max="2" width="13.5703125" style="25" customWidth="1"/>
    <col min="3" max="3" width="14.140625" customWidth="1"/>
    <col min="4" max="4" width="14" customWidth="1"/>
    <col min="5" max="5" width="13.85546875" customWidth="1"/>
    <col min="6" max="6" width="13.42578125" customWidth="1"/>
    <col min="7" max="7" width="12.140625" customWidth="1"/>
    <col min="8" max="8" width="12.42578125" customWidth="1"/>
    <col min="9" max="9" width="12.85546875" customWidth="1"/>
    <col min="10" max="10" width="13.5703125" customWidth="1"/>
    <col min="11" max="11" width="13.42578125" customWidth="1"/>
    <col min="12" max="12" width="12.5703125" customWidth="1"/>
    <col min="13" max="13" width="13.42578125" customWidth="1"/>
    <col min="14" max="14" width="11.5703125" bestFit="1" customWidth="1"/>
  </cols>
  <sheetData>
    <row r="1" spans="1:15" x14ac:dyDescent="0.25">
      <c r="A1" s="1"/>
      <c r="B1" s="17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</row>
    <row r="2" spans="1:15" ht="18.75" x14ac:dyDescent="0.3">
      <c r="A2" s="10">
        <v>2018</v>
      </c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5" ht="15.75" thickBot="1" x14ac:dyDescent="0.3">
      <c r="A3" s="4"/>
      <c r="B3" s="18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ht="15.75" thickTop="1" x14ac:dyDescent="0.25">
      <c r="A4" s="6"/>
      <c r="B4" s="19"/>
      <c r="C4" s="20"/>
      <c r="D4" s="20"/>
      <c r="E4" s="20"/>
      <c r="F4" s="20"/>
      <c r="G4" s="20"/>
      <c r="H4" s="20"/>
      <c r="I4" s="19"/>
      <c r="J4" s="19"/>
      <c r="K4" s="19"/>
      <c r="L4" s="19"/>
      <c r="M4" s="19"/>
      <c r="N4" s="25"/>
      <c r="O4" s="25"/>
    </row>
    <row r="5" spans="1:15" x14ac:dyDescent="0.25">
      <c r="A5" s="6" t="s">
        <v>12</v>
      </c>
      <c r="B5" s="20">
        <v>2688.13</v>
      </c>
      <c r="C5" s="20">
        <v>3308.64</v>
      </c>
      <c r="D5" s="36">
        <v>899658.14</v>
      </c>
      <c r="E5" s="20">
        <v>642274.18999999994</v>
      </c>
      <c r="F5" s="20">
        <v>370323.81</v>
      </c>
      <c r="G5" s="20">
        <v>311118.38</v>
      </c>
      <c r="H5" s="20">
        <v>145845.75</v>
      </c>
      <c r="I5" s="22">
        <v>31188.5</v>
      </c>
      <c r="J5" s="28">
        <v>141444.68</v>
      </c>
      <c r="K5" s="22">
        <v>124327.81</v>
      </c>
      <c r="L5" s="22">
        <v>131275.88</v>
      </c>
      <c r="M5" s="22">
        <v>49016.81</v>
      </c>
      <c r="N5" s="33"/>
      <c r="O5" s="25"/>
    </row>
    <row r="6" spans="1:15" ht="15.75" thickBot="1" x14ac:dyDescent="0.3">
      <c r="A6" s="12" t="s">
        <v>21</v>
      </c>
      <c r="B6" s="21"/>
      <c r="C6" s="37"/>
      <c r="D6" s="37"/>
      <c r="E6" s="37"/>
      <c r="F6" s="37"/>
      <c r="G6" s="37"/>
      <c r="H6" s="37"/>
      <c r="I6" s="21"/>
      <c r="J6" s="21"/>
      <c r="K6" s="21"/>
      <c r="L6" s="21"/>
      <c r="M6" s="29"/>
      <c r="N6" s="25"/>
      <c r="O6" s="25"/>
    </row>
    <row r="7" spans="1:15" x14ac:dyDescent="0.25">
      <c r="A7" s="6"/>
      <c r="B7" s="22"/>
      <c r="C7" s="20"/>
      <c r="D7" s="20"/>
      <c r="E7" s="20"/>
      <c r="F7" s="20"/>
      <c r="G7" s="20"/>
      <c r="H7" s="20"/>
      <c r="I7" s="22"/>
      <c r="J7" s="22"/>
      <c r="K7" s="22"/>
      <c r="L7" s="22"/>
      <c r="M7" s="19"/>
      <c r="N7" s="25"/>
      <c r="O7" s="25"/>
    </row>
    <row r="8" spans="1:15" x14ac:dyDescent="0.25">
      <c r="A8" s="6" t="s">
        <v>13</v>
      </c>
      <c r="B8" s="20">
        <v>31928.13</v>
      </c>
      <c r="C8" s="20">
        <v>38830.75</v>
      </c>
      <c r="D8" s="20">
        <v>39487.5</v>
      </c>
      <c r="E8" s="20">
        <v>33355</v>
      </c>
      <c r="F8" s="20">
        <v>39657.5</v>
      </c>
      <c r="G8" s="20">
        <v>43650</v>
      </c>
      <c r="H8" s="20">
        <v>42687.5</v>
      </c>
      <c r="I8" s="28">
        <v>40935</v>
      </c>
      <c r="J8" s="22">
        <v>41615</v>
      </c>
      <c r="K8" s="22">
        <v>53127.5</v>
      </c>
      <c r="L8" s="22">
        <v>55740</v>
      </c>
      <c r="M8" s="22">
        <v>44097.5</v>
      </c>
      <c r="N8" s="33"/>
      <c r="O8" s="25"/>
    </row>
    <row r="9" spans="1:15" ht="15.75" thickBot="1" x14ac:dyDescent="0.3">
      <c r="A9" s="8"/>
      <c r="B9" s="21"/>
      <c r="C9" s="37"/>
      <c r="D9" s="37"/>
      <c r="E9" s="37"/>
      <c r="F9" s="37"/>
      <c r="G9" s="37"/>
      <c r="H9" s="37"/>
      <c r="I9" s="21"/>
      <c r="J9" s="21"/>
      <c r="K9" s="21"/>
      <c r="L9" s="21"/>
      <c r="M9" s="29"/>
      <c r="N9" s="25"/>
      <c r="O9" s="25"/>
    </row>
    <row r="10" spans="1:15" x14ac:dyDescent="0.25">
      <c r="A10" s="6"/>
      <c r="B10" s="22"/>
      <c r="C10" s="20"/>
      <c r="D10" s="20"/>
      <c r="E10" s="20"/>
      <c r="F10" s="20"/>
      <c r="G10" s="20"/>
      <c r="H10" s="20"/>
      <c r="I10" s="22"/>
      <c r="J10" s="22"/>
      <c r="K10" s="22"/>
      <c r="L10" s="22"/>
      <c r="M10" s="19"/>
      <c r="N10" s="25"/>
      <c r="O10" s="25"/>
    </row>
    <row r="11" spans="1:15" x14ac:dyDescent="0.25">
      <c r="A11" s="6" t="s">
        <v>14</v>
      </c>
      <c r="B11" s="22">
        <v>37216.28</v>
      </c>
      <c r="C11" s="20">
        <v>42426.66</v>
      </c>
      <c r="D11" s="20">
        <v>41558.839999999997</v>
      </c>
      <c r="E11" s="20">
        <v>40072.32</v>
      </c>
      <c r="F11" s="20">
        <v>32432.2</v>
      </c>
      <c r="G11" s="20">
        <v>42840</v>
      </c>
      <c r="H11" s="20">
        <v>46790.26</v>
      </c>
      <c r="I11" s="22">
        <v>48597.26</v>
      </c>
      <c r="J11" s="22">
        <v>63680.93</v>
      </c>
      <c r="K11" s="22">
        <v>50914.37</v>
      </c>
      <c r="L11" s="22">
        <v>54317.75</v>
      </c>
      <c r="M11" s="19">
        <v>57517.35</v>
      </c>
      <c r="N11" s="25"/>
      <c r="O11" s="25"/>
    </row>
    <row r="12" spans="1:15" ht="15.75" thickBot="1" x14ac:dyDescent="0.3">
      <c r="A12" s="12" t="s">
        <v>22</v>
      </c>
      <c r="B12" s="21"/>
      <c r="C12" s="37"/>
      <c r="D12" s="37"/>
      <c r="E12" s="37"/>
      <c r="F12" s="37"/>
      <c r="G12" s="37"/>
      <c r="H12" s="37"/>
      <c r="I12" s="21"/>
      <c r="J12" s="21"/>
      <c r="K12" s="21"/>
      <c r="L12" s="21"/>
      <c r="M12" s="29"/>
      <c r="N12" s="25"/>
      <c r="O12" s="25"/>
    </row>
    <row r="13" spans="1:15" x14ac:dyDescent="0.25">
      <c r="A13" s="6"/>
      <c r="B13" s="22"/>
      <c r="C13" s="20"/>
      <c r="D13" s="20"/>
      <c r="E13" s="20"/>
      <c r="F13" s="20"/>
      <c r="G13" s="20"/>
      <c r="H13" s="20"/>
      <c r="I13" s="22"/>
      <c r="J13" s="22"/>
      <c r="K13" s="22"/>
      <c r="L13" s="22"/>
      <c r="M13" s="19"/>
      <c r="N13" s="25"/>
      <c r="O13" s="25"/>
    </row>
    <row r="14" spans="1:15" x14ac:dyDescent="0.25">
      <c r="A14" s="6" t="s">
        <v>15</v>
      </c>
      <c r="B14" s="22">
        <v>12210</v>
      </c>
      <c r="C14" s="20">
        <v>11440</v>
      </c>
      <c r="D14" s="20">
        <v>18810</v>
      </c>
      <c r="E14" s="20">
        <v>13200</v>
      </c>
      <c r="F14" s="20">
        <v>17490</v>
      </c>
      <c r="G14" s="20">
        <v>19387</v>
      </c>
      <c r="H14" s="20">
        <v>15180</v>
      </c>
      <c r="I14" s="22">
        <v>11770</v>
      </c>
      <c r="J14" s="22">
        <v>18700</v>
      </c>
      <c r="K14" s="22">
        <v>16500</v>
      </c>
      <c r="L14" s="22">
        <v>24090</v>
      </c>
      <c r="M14" s="19">
        <v>25740</v>
      </c>
      <c r="N14" s="25"/>
      <c r="O14" s="25"/>
    </row>
    <row r="15" spans="1:15" ht="15.75" thickBot="1" x14ac:dyDescent="0.3">
      <c r="A15" s="12" t="s">
        <v>22</v>
      </c>
      <c r="B15" s="21"/>
      <c r="C15" s="37"/>
      <c r="D15" s="37"/>
      <c r="E15" s="37"/>
      <c r="F15" s="37"/>
      <c r="G15" s="37"/>
      <c r="H15" s="37"/>
      <c r="I15" s="21"/>
      <c r="J15" s="21"/>
      <c r="K15" s="21"/>
      <c r="L15" s="21"/>
      <c r="M15" s="29"/>
      <c r="N15" s="25"/>
      <c r="O15" s="25"/>
    </row>
    <row r="16" spans="1:15" x14ac:dyDescent="0.25">
      <c r="A16" s="6"/>
      <c r="B16" s="22"/>
      <c r="C16" s="20"/>
      <c r="D16" s="20"/>
      <c r="E16" s="20"/>
      <c r="F16" s="20"/>
      <c r="G16" s="20"/>
      <c r="H16" s="20"/>
      <c r="I16" s="22"/>
      <c r="J16" s="22"/>
      <c r="K16" s="22"/>
      <c r="L16" s="22"/>
      <c r="M16" s="19"/>
      <c r="N16" s="25"/>
      <c r="O16" s="25"/>
    </row>
    <row r="17" spans="1:15" x14ac:dyDescent="0.25">
      <c r="A17" s="6" t="s">
        <v>18</v>
      </c>
      <c r="B17" s="20">
        <v>62245.35</v>
      </c>
      <c r="C17" s="20">
        <v>67333.33</v>
      </c>
      <c r="D17" s="20">
        <v>75461.05</v>
      </c>
      <c r="E17" s="20">
        <v>66590.399999999994</v>
      </c>
      <c r="F17" s="20">
        <v>62402.75</v>
      </c>
      <c r="G17" s="20">
        <v>62228.25</v>
      </c>
      <c r="H17" s="20">
        <v>77462.83</v>
      </c>
      <c r="I17" s="22">
        <v>63309.760000000002</v>
      </c>
      <c r="J17" s="22">
        <v>82380.929999999993</v>
      </c>
      <c r="K17" s="22">
        <v>84267.96</v>
      </c>
      <c r="L17" s="28">
        <v>98009.69</v>
      </c>
      <c r="M17" s="22">
        <v>104071.69</v>
      </c>
      <c r="N17" s="33"/>
      <c r="O17" s="25"/>
    </row>
    <row r="18" spans="1:15" ht="15.75" thickBot="1" x14ac:dyDescent="0.3">
      <c r="A18" s="12" t="s">
        <v>21</v>
      </c>
      <c r="B18" s="21"/>
      <c r="C18" s="37"/>
      <c r="D18" s="37"/>
      <c r="E18" s="37"/>
      <c r="F18" s="37"/>
      <c r="G18" s="37"/>
      <c r="H18" s="37"/>
      <c r="I18" s="21"/>
      <c r="J18" s="21"/>
      <c r="K18" s="21"/>
      <c r="L18" s="21"/>
      <c r="M18" s="29"/>
      <c r="N18" s="25"/>
      <c r="O18" s="25"/>
    </row>
    <row r="19" spans="1:15" x14ac:dyDescent="0.25">
      <c r="A19" s="6">
        <v>310</v>
      </c>
      <c r="B19" s="22">
        <v>310</v>
      </c>
      <c r="C19" s="20"/>
      <c r="D19" s="20"/>
      <c r="E19" s="20"/>
      <c r="F19" s="20"/>
      <c r="G19" s="20"/>
      <c r="H19" s="20"/>
      <c r="I19" s="22"/>
      <c r="J19" s="22"/>
      <c r="K19" s="22"/>
      <c r="L19" s="22"/>
      <c r="M19" s="19"/>
      <c r="N19" s="25"/>
      <c r="O19" s="25"/>
    </row>
    <row r="20" spans="1:15" x14ac:dyDescent="0.25">
      <c r="A20" s="6" t="s">
        <v>20</v>
      </c>
      <c r="B20" s="22">
        <v>60</v>
      </c>
      <c r="C20" s="20"/>
      <c r="D20" s="20"/>
      <c r="E20" s="20"/>
      <c r="F20" s="20"/>
      <c r="G20" s="20"/>
      <c r="H20" s="20"/>
      <c r="I20" s="22"/>
      <c r="J20" s="22"/>
      <c r="K20" s="22"/>
      <c r="L20" s="22"/>
      <c r="M20" s="19"/>
      <c r="N20" s="25"/>
      <c r="O20" s="25"/>
    </row>
    <row r="21" spans="1:15" ht="15.75" thickBot="1" x14ac:dyDescent="0.3">
      <c r="A21" s="8" t="s">
        <v>24</v>
      </c>
      <c r="B21" s="21"/>
      <c r="C21" s="37"/>
      <c r="D21" s="37"/>
      <c r="E21" s="37"/>
      <c r="F21" s="37"/>
      <c r="G21" s="37"/>
      <c r="H21" s="37"/>
      <c r="I21" s="21"/>
      <c r="J21" s="21"/>
      <c r="K21" s="21"/>
      <c r="L21" s="21"/>
      <c r="M21" s="29"/>
      <c r="N21" s="25"/>
      <c r="O21" s="25"/>
    </row>
    <row r="22" spans="1:15" x14ac:dyDescent="0.25">
      <c r="A22" s="11" t="s">
        <v>23</v>
      </c>
      <c r="B22" s="22"/>
      <c r="C22" s="20"/>
      <c r="D22" s="20"/>
      <c r="E22" s="20"/>
      <c r="F22" s="20"/>
      <c r="G22" s="20"/>
      <c r="H22" s="20"/>
      <c r="I22" s="22"/>
      <c r="J22" s="22"/>
      <c r="K22" s="22"/>
      <c r="L22" s="22"/>
      <c r="M22" s="19"/>
      <c r="N22" s="25"/>
      <c r="O22" s="25"/>
    </row>
    <row r="23" spans="1:15" x14ac:dyDescent="0.25">
      <c r="A23" s="6" t="s">
        <v>16</v>
      </c>
      <c r="B23" s="20">
        <v>125195</v>
      </c>
      <c r="C23" s="20">
        <v>101132.5</v>
      </c>
      <c r="D23" s="20">
        <v>114616.25</v>
      </c>
      <c r="E23" s="20">
        <v>74760</v>
      </c>
      <c r="F23" s="20">
        <v>78846.25</v>
      </c>
      <c r="G23" s="20">
        <v>95532.5</v>
      </c>
      <c r="H23" s="20">
        <v>99610</v>
      </c>
      <c r="I23" s="22">
        <v>115080</v>
      </c>
      <c r="J23" s="22">
        <v>109313.75</v>
      </c>
      <c r="K23" s="22">
        <v>112638.75</v>
      </c>
      <c r="L23" s="22">
        <v>101780</v>
      </c>
      <c r="M23" s="19">
        <v>94176.25</v>
      </c>
      <c r="N23" s="25"/>
      <c r="O23" s="25"/>
    </row>
    <row r="24" spans="1:15" ht="15.75" thickBot="1" x14ac:dyDescent="0.3">
      <c r="A24" s="12" t="s">
        <v>27</v>
      </c>
      <c r="B24" s="21"/>
      <c r="C24" s="37"/>
      <c r="D24" s="37"/>
      <c r="E24" s="37"/>
      <c r="F24" s="37"/>
      <c r="G24" s="37"/>
      <c r="H24" s="37"/>
      <c r="I24" s="21"/>
      <c r="J24" s="21"/>
      <c r="K24" s="21"/>
      <c r="L24" s="21"/>
      <c r="M24" s="21"/>
      <c r="N24" s="33"/>
      <c r="O24" s="25"/>
    </row>
    <row r="25" spans="1:15" x14ac:dyDescent="0.25">
      <c r="A25" s="6"/>
      <c r="B25" s="22"/>
      <c r="C25" s="20"/>
      <c r="D25" s="20"/>
      <c r="E25" s="20"/>
      <c r="F25" s="20"/>
      <c r="G25" s="20"/>
      <c r="H25" s="20"/>
      <c r="I25" s="22"/>
      <c r="J25" s="22"/>
      <c r="K25" s="22"/>
      <c r="L25" s="22"/>
      <c r="M25" s="19"/>
      <c r="N25" s="25"/>
      <c r="O25" s="25"/>
    </row>
    <row r="26" spans="1:15" x14ac:dyDescent="0.25">
      <c r="A26" s="6" t="s">
        <v>17</v>
      </c>
      <c r="B26" s="23">
        <v>490</v>
      </c>
      <c r="C26" s="20">
        <v>1950</v>
      </c>
      <c r="D26" s="20">
        <v>1812</v>
      </c>
      <c r="E26" s="20">
        <v>1900</v>
      </c>
      <c r="F26" s="20">
        <v>3085</v>
      </c>
      <c r="G26" s="20">
        <v>2040</v>
      </c>
      <c r="H26" s="20">
        <v>490</v>
      </c>
      <c r="I26" s="22">
        <v>1520</v>
      </c>
      <c r="J26" s="22">
        <v>970</v>
      </c>
      <c r="K26" s="22">
        <v>1272.5</v>
      </c>
      <c r="L26" s="22">
        <v>2802.5</v>
      </c>
      <c r="M26" s="22"/>
      <c r="N26" s="33"/>
      <c r="O26" s="25"/>
    </row>
    <row r="27" spans="1:15" s="15" customFormat="1" ht="15.75" thickBot="1" x14ac:dyDescent="0.3">
      <c r="A27" s="14" t="s">
        <v>28</v>
      </c>
      <c r="B27" s="24">
        <v>4545</v>
      </c>
      <c r="C27" s="38">
        <v>3285</v>
      </c>
      <c r="D27" s="38">
        <v>15862.5</v>
      </c>
      <c r="E27" s="38">
        <v>3400</v>
      </c>
      <c r="F27" s="38">
        <v>4092.5</v>
      </c>
      <c r="G27" s="38">
        <v>4332.5</v>
      </c>
      <c r="H27" s="38">
        <v>15740</v>
      </c>
      <c r="I27" s="24">
        <v>8312.5</v>
      </c>
      <c r="J27" s="24">
        <v>6787.5</v>
      </c>
      <c r="K27" s="24">
        <v>10617.5</v>
      </c>
      <c r="L27" s="24">
        <v>11002.5</v>
      </c>
      <c r="M27" s="31">
        <v>10082.5</v>
      </c>
      <c r="N27" s="34"/>
      <c r="O27" s="34"/>
    </row>
    <row r="28" spans="1:15" ht="15.75" thickTop="1" x14ac:dyDescent="0.25">
      <c r="A28" s="13" t="s">
        <v>25</v>
      </c>
      <c r="B28" s="25">
        <f>SUM(B26+B23+B17+B8+B5+B27)</f>
        <v>227091.61000000002</v>
      </c>
      <c r="C28" s="25">
        <f t="shared" ref="C28:M28" si="0">SUM(C26+C23+C17+C8+C5)</f>
        <v>212555.22000000003</v>
      </c>
      <c r="D28" s="25">
        <f t="shared" si="0"/>
        <v>1131034.94</v>
      </c>
      <c r="E28" s="25">
        <f t="shared" si="0"/>
        <v>818879.59</v>
      </c>
      <c r="F28" s="25">
        <f t="shared" si="0"/>
        <v>554315.31000000006</v>
      </c>
      <c r="G28" s="25">
        <f>SUM(G27+G26+G23+G17+G8+G5)</f>
        <v>518901.63</v>
      </c>
      <c r="H28" s="25">
        <f t="shared" si="0"/>
        <v>366096.08</v>
      </c>
      <c r="I28" s="25">
        <f t="shared" si="0"/>
        <v>252033.26</v>
      </c>
      <c r="J28" s="25">
        <f t="shared" si="0"/>
        <v>375724.36</v>
      </c>
      <c r="K28" s="25">
        <f t="shared" si="0"/>
        <v>375634.52</v>
      </c>
      <c r="L28" s="25">
        <f t="shared" si="0"/>
        <v>389608.07</v>
      </c>
      <c r="M28" s="25">
        <f t="shared" si="0"/>
        <v>291362.25</v>
      </c>
      <c r="N28" s="25">
        <f>SUM(B28:M28)</f>
        <v>5513236.8399999999</v>
      </c>
      <c r="O28" s="25"/>
    </row>
    <row r="29" spans="1:15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90" zoomScaleNormal="90" workbookViewId="0">
      <selection activeCell="B28" sqref="B28"/>
    </sheetView>
  </sheetViews>
  <sheetFormatPr defaultRowHeight="15" x14ac:dyDescent="0.25"/>
  <cols>
    <col min="1" max="1" width="24.85546875" customWidth="1"/>
    <col min="2" max="2" width="13.5703125" style="25" customWidth="1"/>
    <col min="3" max="3" width="14.140625" customWidth="1"/>
    <col min="4" max="4" width="14" customWidth="1"/>
    <col min="5" max="5" width="13.85546875" customWidth="1"/>
    <col min="6" max="6" width="13.42578125" customWidth="1"/>
    <col min="7" max="7" width="12.140625" customWidth="1"/>
    <col min="8" max="8" width="12.42578125" customWidth="1"/>
    <col min="9" max="9" width="12.85546875" customWidth="1"/>
    <col min="10" max="10" width="13.5703125" customWidth="1"/>
    <col min="11" max="11" width="13.42578125" customWidth="1"/>
    <col min="12" max="12" width="12.5703125" customWidth="1"/>
    <col min="13" max="13" width="13.42578125" customWidth="1"/>
    <col min="14" max="14" width="12.5703125" bestFit="1" customWidth="1"/>
  </cols>
  <sheetData>
    <row r="1" spans="1:15" x14ac:dyDescent="0.25">
      <c r="A1" s="1"/>
      <c r="B1" s="17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</row>
    <row r="2" spans="1:15" ht="18.75" x14ac:dyDescent="0.3">
      <c r="A2" s="10">
        <v>2019</v>
      </c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5" ht="15.75" thickBot="1" x14ac:dyDescent="0.3">
      <c r="A3" s="4"/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5" ht="15.75" thickTop="1" x14ac:dyDescent="0.25">
      <c r="A4" s="39"/>
      <c r="B4" s="44"/>
      <c r="C4" s="45"/>
      <c r="D4" s="45"/>
      <c r="E4" s="45"/>
      <c r="F4" s="45"/>
      <c r="G4" s="45"/>
      <c r="H4" s="45"/>
      <c r="I4" s="44"/>
      <c r="J4" s="44"/>
      <c r="K4" s="44"/>
      <c r="L4" s="44"/>
      <c r="M4" s="44"/>
      <c r="N4" s="25"/>
      <c r="O4" s="25"/>
    </row>
    <row r="5" spans="1:15" x14ac:dyDescent="0.25">
      <c r="A5" s="39" t="s">
        <v>12</v>
      </c>
      <c r="B5" s="45">
        <v>11216.01</v>
      </c>
      <c r="C5" s="45">
        <v>12053.18</v>
      </c>
      <c r="D5" s="46">
        <v>420871.8</v>
      </c>
      <c r="E5" s="45">
        <v>1140221.25</v>
      </c>
      <c r="F5" s="45">
        <v>904218.75</v>
      </c>
      <c r="G5" s="45">
        <v>297863.75</v>
      </c>
      <c r="H5" s="45">
        <v>86204.58</v>
      </c>
      <c r="I5" s="47">
        <v>72945.13</v>
      </c>
      <c r="J5" s="48">
        <v>379014.5</v>
      </c>
      <c r="K5" s="47">
        <v>359014.26</v>
      </c>
      <c r="L5" s="47">
        <v>227740.75</v>
      </c>
      <c r="M5" s="47">
        <v>174662.1</v>
      </c>
      <c r="N5" s="33"/>
      <c r="O5" s="25"/>
    </row>
    <row r="6" spans="1:15" x14ac:dyDescent="0.25">
      <c r="A6" s="52" t="s">
        <v>32</v>
      </c>
      <c r="B6" s="47"/>
      <c r="C6" s="45"/>
      <c r="D6" s="45"/>
      <c r="E6" s="45"/>
      <c r="F6" s="45"/>
      <c r="G6" s="45"/>
      <c r="H6" s="45"/>
      <c r="I6" s="47"/>
      <c r="J6" s="47"/>
      <c r="K6" s="47">
        <v>3962.5</v>
      </c>
      <c r="L6" s="47">
        <v>59536.25</v>
      </c>
      <c r="M6" s="44">
        <v>32881.25</v>
      </c>
      <c r="N6" s="25"/>
      <c r="O6" s="25"/>
    </row>
    <row r="7" spans="1:15" x14ac:dyDescent="0.25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25"/>
      <c r="O7" s="25"/>
    </row>
    <row r="8" spans="1:15" x14ac:dyDescent="0.25">
      <c r="A8" s="55" t="s">
        <v>13</v>
      </c>
      <c r="B8" s="54">
        <v>44232.5</v>
      </c>
      <c r="C8" s="54">
        <v>39820</v>
      </c>
      <c r="D8" s="54">
        <v>39420</v>
      </c>
      <c r="E8" s="54">
        <v>41332.5</v>
      </c>
      <c r="F8" s="54">
        <v>49520</v>
      </c>
      <c r="G8" s="54">
        <v>42695</v>
      </c>
      <c r="H8" s="54">
        <v>37192.5</v>
      </c>
      <c r="I8" s="56">
        <v>33550</v>
      </c>
      <c r="J8" s="54">
        <v>34272.5</v>
      </c>
      <c r="K8" s="54">
        <v>49705</v>
      </c>
      <c r="L8" s="54">
        <v>34600</v>
      </c>
      <c r="M8" s="54">
        <v>45552.5</v>
      </c>
      <c r="N8" s="33"/>
      <c r="O8" s="25"/>
    </row>
    <row r="9" spans="1:15" x14ac:dyDescent="0.25">
      <c r="A9" s="57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25"/>
      <c r="O9" s="25"/>
    </row>
    <row r="10" spans="1:15" x14ac:dyDescent="0.25">
      <c r="A10" s="39"/>
      <c r="B10" s="49"/>
      <c r="C10" s="50"/>
      <c r="D10" s="50"/>
      <c r="E10" s="50"/>
      <c r="F10" s="50"/>
      <c r="G10" s="50"/>
      <c r="H10" s="50"/>
      <c r="I10" s="49"/>
      <c r="J10" s="49"/>
      <c r="K10" s="49"/>
      <c r="L10" s="49"/>
      <c r="M10" s="51"/>
      <c r="N10" s="25"/>
      <c r="O10" s="25"/>
    </row>
    <row r="11" spans="1:15" x14ac:dyDescent="0.25">
      <c r="A11" s="39" t="s">
        <v>14</v>
      </c>
      <c r="B11" s="47">
        <v>52630.53</v>
      </c>
      <c r="C11" s="45">
        <v>38400.11</v>
      </c>
      <c r="D11" s="45">
        <v>40757.75</v>
      </c>
      <c r="E11" s="45">
        <v>38705.75</v>
      </c>
      <c r="F11" s="45">
        <v>47588.74</v>
      </c>
      <c r="G11" s="45">
        <v>36091.32</v>
      </c>
      <c r="H11" s="45">
        <v>38074.949999999997</v>
      </c>
      <c r="I11" s="47">
        <v>34077.71</v>
      </c>
      <c r="J11" s="47">
        <v>45819.5</v>
      </c>
      <c r="K11" s="47">
        <v>42368.2</v>
      </c>
      <c r="L11" s="47">
        <v>44323.38</v>
      </c>
      <c r="M11" s="44">
        <v>53457.15</v>
      </c>
      <c r="N11" s="25"/>
      <c r="O11" s="25"/>
    </row>
    <row r="12" spans="1:15" ht="15.75" thickBot="1" x14ac:dyDescent="0.3">
      <c r="A12" s="40" t="s">
        <v>22</v>
      </c>
      <c r="B12" s="47"/>
      <c r="C12" s="45"/>
      <c r="D12" s="45"/>
      <c r="E12" s="45"/>
      <c r="F12" s="45"/>
      <c r="G12" s="45"/>
      <c r="H12" s="45"/>
      <c r="I12" s="47"/>
      <c r="J12" s="47"/>
      <c r="K12" s="47"/>
      <c r="L12" s="47"/>
      <c r="M12" s="44"/>
      <c r="N12" s="25"/>
      <c r="O12" s="25"/>
    </row>
    <row r="13" spans="1:15" x14ac:dyDescent="0.25">
      <c r="A13" s="55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25"/>
      <c r="O13" s="25"/>
    </row>
    <row r="14" spans="1:15" x14ac:dyDescent="0.25">
      <c r="A14" s="55" t="s">
        <v>15</v>
      </c>
      <c r="B14" s="54">
        <v>16830</v>
      </c>
      <c r="C14" s="54">
        <v>13750</v>
      </c>
      <c r="D14" s="54">
        <v>16060</v>
      </c>
      <c r="E14" s="54">
        <v>18480</v>
      </c>
      <c r="F14" s="54">
        <v>19800</v>
      </c>
      <c r="G14" s="54">
        <v>14080</v>
      </c>
      <c r="H14" s="54">
        <v>20240</v>
      </c>
      <c r="I14" s="54">
        <v>16060</v>
      </c>
      <c r="J14" s="54">
        <v>18480</v>
      </c>
      <c r="K14" s="54">
        <v>17600</v>
      </c>
      <c r="L14" s="54">
        <v>24530</v>
      </c>
      <c r="M14" s="54">
        <v>29370</v>
      </c>
      <c r="N14" s="25"/>
      <c r="O14" s="25"/>
    </row>
    <row r="15" spans="1:15" ht="15.75" thickBot="1" x14ac:dyDescent="0.3">
      <c r="A15" s="58" t="s">
        <v>22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25"/>
      <c r="O15" s="25"/>
    </row>
    <row r="16" spans="1:15" x14ac:dyDescent="0.25">
      <c r="A16" s="39"/>
      <c r="B16" s="47"/>
      <c r="C16" s="45"/>
      <c r="D16" s="45"/>
      <c r="E16" s="45"/>
      <c r="F16" s="45"/>
      <c r="G16" s="45"/>
      <c r="H16" s="45"/>
      <c r="I16" s="47"/>
      <c r="J16" s="47"/>
      <c r="K16" s="47"/>
      <c r="L16" s="47"/>
      <c r="M16" s="44"/>
      <c r="N16" s="25"/>
      <c r="O16" s="25"/>
    </row>
    <row r="17" spans="1:15" x14ac:dyDescent="0.25">
      <c r="A17" s="39" t="s">
        <v>18</v>
      </c>
      <c r="B17" s="45">
        <v>86825.66</v>
      </c>
      <c r="C17" s="45">
        <v>65187.64</v>
      </c>
      <c r="D17" s="45">
        <v>71022.19</v>
      </c>
      <c r="E17" s="45">
        <v>71482.19</v>
      </c>
      <c r="F17" s="45">
        <v>84235.93</v>
      </c>
      <c r="G17" s="45">
        <v>62714.15</v>
      </c>
      <c r="H17" s="45">
        <v>72893.69</v>
      </c>
      <c r="I17" s="47">
        <v>62672.14</v>
      </c>
      <c r="J17" s="47">
        <v>80374.94</v>
      </c>
      <c r="K17" s="47">
        <v>74960.25</v>
      </c>
      <c r="L17" s="48">
        <v>86066.73</v>
      </c>
      <c r="M17" s="47">
        <v>103533.94</v>
      </c>
      <c r="N17" s="33"/>
      <c r="O17" s="25"/>
    </row>
    <row r="18" spans="1:15" ht="15.75" thickBot="1" x14ac:dyDescent="0.3">
      <c r="A18" s="40" t="s">
        <v>21</v>
      </c>
      <c r="B18" s="47"/>
      <c r="C18" s="45"/>
      <c r="D18" s="45"/>
      <c r="E18" s="45"/>
      <c r="F18" s="45"/>
      <c r="G18" s="45"/>
      <c r="H18" s="45"/>
      <c r="I18" s="47"/>
      <c r="J18" s="47"/>
      <c r="K18" s="47"/>
      <c r="L18" s="47"/>
      <c r="M18" s="44"/>
      <c r="N18" s="25"/>
      <c r="O18" s="25"/>
    </row>
    <row r="19" spans="1:15" x14ac:dyDescent="0.25">
      <c r="A19" s="55">
        <v>285</v>
      </c>
      <c r="B19" s="54"/>
      <c r="C19" s="54"/>
      <c r="D19" s="54"/>
      <c r="E19" s="54">
        <v>295545</v>
      </c>
      <c r="F19" s="54">
        <v>186105</v>
      </c>
      <c r="G19" s="54">
        <v>103455</v>
      </c>
      <c r="H19" s="54"/>
      <c r="I19" s="54"/>
      <c r="J19" s="54">
        <v>285</v>
      </c>
      <c r="K19" s="54"/>
      <c r="L19" s="54"/>
      <c r="M19" s="54">
        <v>2850</v>
      </c>
      <c r="N19" s="25"/>
      <c r="O19" s="25"/>
    </row>
    <row r="20" spans="1:15" x14ac:dyDescent="0.25">
      <c r="A20" s="55" t="s">
        <v>31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25"/>
      <c r="O20" s="25"/>
    </row>
    <row r="21" spans="1:15" ht="15.75" thickBot="1" x14ac:dyDescent="0.3">
      <c r="A21" s="59" t="s">
        <v>24</v>
      </c>
      <c r="B21" s="54"/>
      <c r="C21" s="54"/>
      <c r="D21" s="54"/>
      <c r="E21" s="54">
        <v>1860</v>
      </c>
      <c r="F21" s="54">
        <v>1650</v>
      </c>
      <c r="G21" s="54">
        <v>1890</v>
      </c>
      <c r="H21" s="54"/>
      <c r="I21" s="54"/>
      <c r="J21" s="54"/>
      <c r="K21" s="54"/>
      <c r="L21" s="54"/>
      <c r="M21" s="54"/>
      <c r="N21" s="25"/>
      <c r="O21" s="25"/>
    </row>
    <row r="22" spans="1:15" x14ac:dyDescent="0.25">
      <c r="A22" s="41" t="s">
        <v>23</v>
      </c>
      <c r="B22" s="47"/>
      <c r="C22" s="45"/>
      <c r="D22" s="45"/>
      <c r="E22" s="45"/>
      <c r="F22" s="45"/>
      <c r="G22" s="45"/>
      <c r="H22" s="45"/>
      <c r="I22" s="47"/>
      <c r="J22" s="47"/>
      <c r="K22" s="47"/>
      <c r="L22" s="47"/>
      <c r="M22" s="44"/>
      <c r="N22" s="25"/>
      <c r="O22" s="25"/>
    </row>
    <row r="23" spans="1:15" x14ac:dyDescent="0.25">
      <c r="A23" s="39" t="s">
        <v>16</v>
      </c>
      <c r="B23" s="45">
        <v>101701.25</v>
      </c>
      <c r="C23" s="45">
        <v>82958.75</v>
      </c>
      <c r="D23" s="45">
        <v>90273.75</v>
      </c>
      <c r="E23" s="45">
        <v>91262.5</v>
      </c>
      <c r="F23" s="45">
        <v>89302.5</v>
      </c>
      <c r="G23" s="45">
        <v>98393.75</v>
      </c>
      <c r="H23" s="45">
        <v>126166.25</v>
      </c>
      <c r="I23" s="47">
        <v>100380</v>
      </c>
      <c r="J23" s="47"/>
      <c r="K23" s="47">
        <v>88415.25</v>
      </c>
      <c r="L23" s="47">
        <v>78900.5</v>
      </c>
      <c r="M23" s="44">
        <v>97086.5</v>
      </c>
      <c r="N23" s="25"/>
      <c r="O23" s="25"/>
    </row>
    <row r="24" spans="1:15" ht="15.75" thickBot="1" x14ac:dyDescent="0.3">
      <c r="A24" s="40" t="s">
        <v>27</v>
      </c>
      <c r="B24" s="47"/>
      <c r="C24" s="45"/>
      <c r="D24" s="45"/>
      <c r="E24" s="45"/>
      <c r="F24" s="45"/>
      <c r="G24" s="45"/>
      <c r="H24" s="45"/>
      <c r="I24" s="47"/>
      <c r="J24" s="47"/>
      <c r="K24" s="47"/>
      <c r="L24" s="47"/>
      <c r="M24" s="47"/>
      <c r="N24" s="33"/>
      <c r="O24" s="25"/>
    </row>
    <row r="25" spans="1:15" x14ac:dyDescent="0.25">
      <c r="A25" s="55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25"/>
      <c r="O25" s="25"/>
    </row>
    <row r="26" spans="1:15" x14ac:dyDescent="0.25">
      <c r="A26" s="55" t="s">
        <v>17</v>
      </c>
      <c r="B26" s="56">
        <v>490</v>
      </c>
      <c r="C26" s="54">
        <v>1950</v>
      </c>
      <c r="D26" s="54">
        <v>1812.5</v>
      </c>
      <c r="E26" s="54">
        <v>2695</v>
      </c>
      <c r="F26" s="54">
        <v>3085</v>
      </c>
      <c r="G26" s="54">
        <v>1802.5</v>
      </c>
      <c r="H26" s="54">
        <v>490</v>
      </c>
      <c r="I26" s="54">
        <v>1520</v>
      </c>
      <c r="J26" s="54">
        <v>970</v>
      </c>
      <c r="K26" s="54">
        <v>1272.5</v>
      </c>
      <c r="L26" s="54">
        <v>2490</v>
      </c>
      <c r="M26" s="54">
        <v>0</v>
      </c>
      <c r="N26" s="33"/>
      <c r="O26" s="25"/>
    </row>
    <row r="27" spans="1:15" s="15" customFormat="1" ht="15.75" thickBot="1" x14ac:dyDescent="0.3">
      <c r="A27" s="60" t="s">
        <v>28</v>
      </c>
      <c r="B27" s="54">
        <v>9197.5</v>
      </c>
      <c r="C27" s="54">
        <v>11312.5</v>
      </c>
      <c r="D27" s="54">
        <v>10590</v>
      </c>
      <c r="E27" s="54">
        <v>11250</v>
      </c>
      <c r="F27" s="54">
        <v>10807.5</v>
      </c>
      <c r="G27" s="54">
        <v>10460</v>
      </c>
      <c r="H27" s="54">
        <v>11077.5</v>
      </c>
      <c r="I27" s="54">
        <v>8505</v>
      </c>
      <c r="J27" s="54">
        <v>9120</v>
      </c>
      <c r="K27" s="54">
        <v>11715</v>
      </c>
      <c r="L27" s="54">
        <v>12117.5</v>
      </c>
      <c r="M27" s="54">
        <v>10227.5</v>
      </c>
      <c r="N27" s="34"/>
      <c r="O27" s="34"/>
    </row>
    <row r="28" spans="1:15" ht="15.75" thickTop="1" x14ac:dyDescent="0.25">
      <c r="A28" s="13" t="s">
        <v>25</v>
      </c>
      <c r="B28" s="44">
        <f>B5+B6+B8+B17+B26+B27</f>
        <v>151961.67000000001</v>
      </c>
      <c r="C28" s="44">
        <f t="shared" ref="C28:M28" si="0">C5+C6+C8+C17+C26+C27</f>
        <v>130323.32</v>
      </c>
      <c r="D28" s="44">
        <f t="shared" si="0"/>
        <v>543716.49</v>
      </c>
      <c r="E28" s="44">
        <f t="shared" si="0"/>
        <v>1266980.94</v>
      </c>
      <c r="F28" s="44">
        <f t="shared" si="0"/>
        <v>1051867.18</v>
      </c>
      <c r="G28" s="44">
        <f t="shared" si="0"/>
        <v>415535.4</v>
      </c>
      <c r="H28" s="44">
        <f t="shared" si="0"/>
        <v>207858.27000000002</v>
      </c>
      <c r="I28" s="44">
        <f t="shared" si="0"/>
        <v>179192.27000000002</v>
      </c>
      <c r="J28" s="44">
        <f t="shared" si="0"/>
        <v>503751.94</v>
      </c>
      <c r="K28" s="44">
        <f t="shared" si="0"/>
        <v>500629.51</v>
      </c>
      <c r="L28" s="44">
        <f t="shared" si="0"/>
        <v>422551.23</v>
      </c>
      <c r="M28" s="44">
        <f t="shared" si="0"/>
        <v>366857.29000000004</v>
      </c>
      <c r="N28" s="25">
        <f>SUM(B28:M28)</f>
        <v>5741225.5099999988</v>
      </c>
      <c r="O28" s="25"/>
    </row>
    <row r="29" spans="1:15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5"/>
  <sheetViews>
    <sheetView zoomScale="90" zoomScaleNormal="90" workbookViewId="0">
      <selection activeCell="D17" sqref="D17"/>
    </sheetView>
  </sheetViews>
  <sheetFormatPr defaultColWidth="9.140625" defaultRowHeight="35.1" customHeight="1" x14ac:dyDescent="0.25"/>
  <cols>
    <col min="1" max="1" width="41.42578125" style="78" bestFit="1" customWidth="1"/>
    <col min="2" max="5" width="15.7109375" style="95" customWidth="1"/>
    <col min="6" max="6" width="33.28515625" style="78" customWidth="1"/>
    <col min="7" max="15" width="15.7109375" style="95" customWidth="1"/>
    <col min="16" max="16" width="15.7109375" style="63" hidden="1" customWidth="1"/>
    <col min="17" max="16384" width="9.140625" style="64"/>
  </cols>
  <sheetData>
    <row r="1" spans="1:18 16378:16378" s="100" customFormat="1" ht="38.25" thickBot="1" x14ac:dyDescent="0.3">
      <c r="A1" s="61">
        <v>2020</v>
      </c>
      <c r="B1" s="96" t="s">
        <v>0</v>
      </c>
      <c r="C1" s="97" t="s">
        <v>1</v>
      </c>
      <c r="D1" s="96" t="s">
        <v>2</v>
      </c>
      <c r="E1" s="97" t="s">
        <v>3</v>
      </c>
      <c r="F1" s="123" t="s">
        <v>47</v>
      </c>
      <c r="G1" s="96" t="s">
        <v>4</v>
      </c>
      <c r="H1" s="97" t="s">
        <v>5</v>
      </c>
      <c r="I1" s="96" t="s">
        <v>6</v>
      </c>
      <c r="J1" s="97" t="s">
        <v>7</v>
      </c>
      <c r="K1" s="96" t="s">
        <v>8</v>
      </c>
      <c r="L1" s="97" t="s">
        <v>9</v>
      </c>
      <c r="M1" s="98" t="s">
        <v>10</v>
      </c>
      <c r="N1" s="96" t="s">
        <v>11</v>
      </c>
      <c r="O1" s="97" t="s">
        <v>33</v>
      </c>
      <c r="P1" s="99"/>
    </row>
    <row r="2" spans="1:18 16378:16378" s="68" customFormat="1" ht="35.1" customHeight="1" thickBot="1" x14ac:dyDescent="0.3">
      <c r="A2" s="65" t="s">
        <v>35</v>
      </c>
      <c r="B2" s="79">
        <v>39975</v>
      </c>
      <c r="C2" s="80">
        <v>37997.5</v>
      </c>
      <c r="D2" s="81">
        <v>39942.5</v>
      </c>
      <c r="E2" s="80">
        <v>30400</v>
      </c>
      <c r="F2" s="65" t="s">
        <v>35</v>
      </c>
      <c r="G2" s="81">
        <v>34542.5</v>
      </c>
      <c r="H2" s="80">
        <v>39597.5</v>
      </c>
      <c r="I2" s="81">
        <v>33722.5</v>
      </c>
      <c r="J2" s="82">
        <v>31080</v>
      </c>
      <c r="K2" s="79">
        <v>34520</v>
      </c>
      <c r="L2" s="82">
        <v>39895</v>
      </c>
      <c r="M2" s="82">
        <v>43100</v>
      </c>
      <c r="N2" s="79">
        <v>49995</v>
      </c>
      <c r="O2" s="82">
        <f t="shared" ref="O2:O11" si="0">SUM(B2:N2)</f>
        <v>454767.5</v>
      </c>
      <c r="P2" s="66"/>
      <c r="Q2" s="67"/>
      <c r="R2" s="67"/>
    </row>
    <row r="3" spans="1:18 16378:16378" s="68" customFormat="1" ht="35.1" customHeight="1" thickBot="1" x14ac:dyDescent="0.3">
      <c r="A3" s="69" t="s">
        <v>34</v>
      </c>
      <c r="B3" s="83">
        <v>11327.5</v>
      </c>
      <c r="C3" s="84">
        <v>11780</v>
      </c>
      <c r="D3" s="83">
        <v>8415</v>
      </c>
      <c r="E3" s="84">
        <v>9530</v>
      </c>
      <c r="F3" s="69" t="s">
        <v>34</v>
      </c>
      <c r="G3" s="83">
        <v>11980</v>
      </c>
      <c r="H3" s="84">
        <v>9692.5</v>
      </c>
      <c r="I3" s="83">
        <v>8585</v>
      </c>
      <c r="J3" s="84">
        <v>7147.5</v>
      </c>
      <c r="K3" s="83">
        <v>9180</v>
      </c>
      <c r="L3" s="84">
        <v>12205</v>
      </c>
      <c r="M3" s="84">
        <v>12247.5</v>
      </c>
      <c r="N3" s="83">
        <v>15445</v>
      </c>
      <c r="O3" s="84">
        <f t="shared" si="0"/>
        <v>127535</v>
      </c>
      <c r="P3" s="66"/>
      <c r="Q3" s="67"/>
      <c r="R3" s="67"/>
    </row>
    <row r="4" spans="1:18 16378:16378" s="68" customFormat="1" ht="35.1" customHeight="1" thickBot="1" x14ac:dyDescent="0.3">
      <c r="A4" s="65" t="s">
        <v>36</v>
      </c>
      <c r="B4" s="79">
        <v>0</v>
      </c>
      <c r="C4" s="80">
        <v>1950</v>
      </c>
      <c r="D4" s="81">
        <v>1322.5</v>
      </c>
      <c r="E4" s="80">
        <v>0</v>
      </c>
      <c r="F4" s="65" t="s">
        <v>36</v>
      </c>
      <c r="G4" s="81">
        <v>5290</v>
      </c>
      <c r="H4" s="80">
        <v>1802.5</v>
      </c>
      <c r="I4" s="81">
        <v>0</v>
      </c>
      <c r="J4" s="82">
        <v>1520</v>
      </c>
      <c r="K4" s="79">
        <v>480</v>
      </c>
      <c r="L4" s="82">
        <v>1272.5</v>
      </c>
      <c r="M4" s="82">
        <v>2000</v>
      </c>
      <c r="N4" s="79">
        <v>0</v>
      </c>
      <c r="O4" s="82">
        <f t="shared" si="0"/>
        <v>15637.5</v>
      </c>
      <c r="P4" s="66"/>
      <c r="Q4" s="67"/>
      <c r="R4" s="67"/>
    </row>
    <row r="5" spans="1:18 16378:16378" s="68" customFormat="1" ht="35.1" customHeight="1" x14ac:dyDescent="0.25">
      <c r="A5" s="70" t="s">
        <v>37</v>
      </c>
      <c r="B5" s="85">
        <v>70229.31</v>
      </c>
      <c r="C5" s="86">
        <v>61897.68</v>
      </c>
      <c r="D5" s="85">
        <v>73998</v>
      </c>
      <c r="E5" s="86">
        <v>64362.89</v>
      </c>
      <c r="F5" s="70" t="s">
        <v>37</v>
      </c>
      <c r="G5" s="85">
        <v>64217.08</v>
      </c>
      <c r="H5" s="86">
        <v>72405.41</v>
      </c>
      <c r="I5" s="85">
        <v>64353.46</v>
      </c>
      <c r="J5" s="86">
        <v>58559.56</v>
      </c>
      <c r="K5" s="85">
        <v>68989.88</v>
      </c>
      <c r="L5" s="86">
        <v>71987.38</v>
      </c>
      <c r="M5" s="86">
        <v>77298</v>
      </c>
      <c r="N5" s="85">
        <v>91923.7</v>
      </c>
      <c r="O5" s="86">
        <f t="shared" si="0"/>
        <v>840222.35</v>
      </c>
      <c r="P5" s="66"/>
      <c r="Q5" s="67"/>
      <c r="R5" s="67"/>
    </row>
    <row r="6" spans="1:18 16378:16378" ht="35.1" customHeight="1" x14ac:dyDescent="0.25">
      <c r="A6" s="71" t="s">
        <v>39</v>
      </c>
      <c r="B6" s="87">
        <v>17050</v>
      </c>
      <c r="C6" s="88">
        <v>15400</v>
      </c>
      <c r="D6" s="87">
        <v>15840</v>
      </c>
      <c r="E6" s="88">
        <v>19800</v>
      </c>
      <c r="F6" s="71" t="s">
        <v>39</v>
      </c>
      <c r="G6" s="87">
        <v>18920</v>
      </c>
      <c r="H6" s="88">
        <v>15180</v>
      </c>
      <c r="I6" s="87">
        <v>19800</v>
      </c>
      <c r="J6" s="88">
        <v>14630</v>
      </c>
      <c r="K6" s="87">
        <v>14300</v>
      </c>
      <c r="L6" s="88">
        <v>15290</v>
      </c>
      <c r="M6" s="88">
        <v>23100</v>
      </c>
      <c r="N6" s="87">
        <v>25740</v>
      </c>
      <c r="O6" s="88">
        <f t="shared" si="0"/>
        <v>215050</v>
      </c>
      <c r="Q6" s="72"/>
      <c r="R6" s="72"/>
    </row>
    <row r="7" spans="1:18 16378:16378" ht="35.1" customHeight="1" x14ac:dyDescent="0.25">
      <c r="A7" s="62" t="s">
        <v>38</v>
      </c>
      <c r="B7" s="89">
        <v>39133.449999999997</v>
      </c>
      <c r="C7" s="90">
        <v>34118.14</v>
      </c>
      <c r="D7" s="89">
        <v>43358.400000000001</v>
      </c>
      <c r="E7" s="90">
        <v>31690.31</v>
      </c>
      <c r="F7" s="62" t="s">
        <v>38</v>
      </c>
      <c r="G7" s="89">
        <v>31883.66</v>
      </c>
      <c r="H7" s="90">
        <v>42744.33</v>
      </c>
      <c r="I7" s="89">
        <v>35357.769999999997</v>
      </c>
      <c r="J7" s="90">
        <v>46847.65</v>
      </c>
      <c r="K7" s="89">
        <v>40321.9</v>
      </c>
      <c r="L7" s="90">
        <v>42299.9</v>
      </c>
      <c r="M7" s="90">
        <v>38738.400000000001</v>
      </c>
      <c r="N7" s="89">
        <v>47798.96</v>
      </c>
      <c r="O7" s="90">
        <f t="shared" si="0"/>
        <v>474292.87000000005</v>
      </c>
      <c r="Q7" s="72"/>
      <c r="R7" s="72"/>
    </row>
    <row r="8" spans="1:18 16378:16378" s="77" customFormat="1" ht="35.1" customHeight="1" thickBot="1" x14ac:dyDescent="0.3">
      <c r="A8" s="113" t="s">
        <v>49</v>
      </c>
      <c r="B8" s="91">
        <v>570</v>
      </c>
      <c r="C8" s="92">
        <v>0</v>
      </c>
      <c r="D8" s="91">
        <v>285</v>
      </c>
      <c r="E8" s="92">
        <v>285</v>
      </c>
      <c r="F8" s="101" t="s">
        <v>42</v>
      </c>
      <c r="G8" s="91">
        <v>570</v>
      </c>
      <c r="H8" s="92">
        <v>0</v>
      </c>
      <c r="I8" s="91">
        <v>285</v>
      </c>
      <c r="J8" s="92">
        <f>285+30</f>
        <v>315</v>
      </c>
      <c r="K8" s="91">
        <v>570</v>
      </c>
      <c r="L8" s="92">
        <v>0</v>
      </c>
      <c r="M8" s="92">
        <v>0</v>
      </c>
      <c r="N8" s="91">
        <v>0</v>
      </c>
      <c r="O8" s="92">
        <f t="shared" si="0"/>
        <v>2880</v>
      </c>
      <c r="P8" s="75"/>
      <c r="Q8" s="76"/>
      <c r="R8" s="76"/>
    </row>
    <row r="9" spans="1:18 16378:16378" s="68" customFormat="1" ht="35.1" customHeight="1" thickBot="1" x14ac:dyDescent="0.3">
      <c r="A9" s="108" t="s">
        <v>40</v>
      </c>
      <c r="B9" s="93">
        <v>21621.35</v>
      </c>
      <c r="C9" s="94">
        <v>36829.449999999997</v>
      </c>
      <c r="D9" s="109">
        <v>127813.75</v>
      </c>
      <c r="E9" s="94">
        <v>253363.75</v>
      </c>
      <c r="F9" s="108" t="s">
        <v>40</v>
      </c>
      <c r="G9" s="93">
        <f>400092.5+12931.25</f>
        <v>413023.75</v>
      </c>
      <c r="H9" s="94">
        <f>215367.5+24940</f>
        <v>240307.5</v>
      </c>
      <c r="I9" s="93">
        <v>261779.38</v>
      </c>
      <c r="J9" s="94">
        <v>99082</v>
      </c>
      <c r="K9" s="110">
        <v>256510</v>
      </c>
      <c r="L9" s="94">
        <v>258151.85</v>
      </c>
      <c r="M9" s="94">
        <v>208208.85</v>
      </c>
      <c r="N9" s="93">
        <v>325720.94</v>
      </c>
      <c r="O9" s="94">
        <f t="shared" si="0"/>
        <v>2502412.5700000003</v>
      </c>
      <c r="P9" s="73"/>
      <c r="Q9" s="67"/>
      <c r="R9" s="67"/>
    </row>
    <row r="10" spans="1:18 16378:16378" s="68" customFormat="1" ht="35.1" customHeight="1" thickBot="1" x14ac:dyDescent="0.3">
      <c r="A10" s="74" t="s">
        <v>41</v>
      </c>
      <c r="B10" s="111">
        <v>13913.75</v>
      </c>
      <c r="C10" s="112">
        <v>10920</v>
      </c>
      <c r="D10" s="111">
        <v>11210</v>
      </c>
      <c r="E10" s="112">
        <v>12586.25</v>
      </c>
      <c r="F10" s="74" t="s">
        <v>48</v>
      </c>
      <c r="G10" s="111">
        <f>25280-12931.25</f>
        <v>12348.75</v>
      </c>
      <c r="H10" s="112">
        <f>38706.25-24940</f>
        <v>13766.25</v>
      </c>
      <c r="I10" s="111">
        <v>16475</v>
      </c>
      <c r="J10" s="112">
        <v>15968.75</v>
      </c>
      <c r="K10" s="111">
        <v>23269.35</v>
      </c>
      <c r="L10" s="112">
        <v>32322.35</v>
      </c>
      <c r="M10" s="112">
        <v>27725.599999999999</v>
      </c>
      <c r="N10" s="111">
        <v>29573.95</v>
      </c>
      <c r="O10" s="112">
        <f t="shared" si="0"/>
        <v>220080.00000000003</v>
      </c>
      <c r="P10" s="66"/>
      <c r="Q10" s="67"/>
      <c r="R10" s="67"/>
    </row>
    <row r="11" spans="1:18 16378:16378" s="68" customFormat="1" ht="35.1" customHeight="1" thickBot="1" x14ac:dyDescent="0.3">
      <c r="A11" s="115" t="s">
        <v>43</v>
      </c>
      <c r="B11" s="116">
        <v>92242.5</v>
      </c>
      <c r="C11" s="117">
        <v>81495.75</v>
      </c>
      <c r="D11" s="118">
        <v>73977.75</v>
      </c>
      <c r="E11" s="117">
        <v>65009</v>
      </c>
      <c r="F11" s="115" t="s">
        <v>43</v>
      </c>
      <c r="G11" s="118">
        <v>71867.25</v>
      </c>
      <c r="H11" s="117">
        <v>63990.5</v>
      </c>
      <c r="I11" s="118">
        <v>92505</v>
      </c>
      <c r="J11" s="117">
        <v>103638.5</v>
      </c>
      <c r="K11" s="118">
        <v>108097.5</v>
      </c>
      <c r="L11" s="117">
        <v>74952.5</v>
      </c>
      <c r="M11" s="117">
        <v>81987.5</v>
      </c>
      <c r="N11" s="118">
        <v>95133.5</v>
      </c>
      <c r="O11" s="117">
        <f t="shared" si="0"/>
        <v>1004897.25</v>
      </c>
      <c r="P11" s="73"/>
      <c r="Q11" s="67"/>
      <c r="R11" s="67"/>
    </row>
    <row r="12" spans="1:18 16378:16378" ht="35.1" customHeight="1" thickTop="1" thickBot="1" x14ac:dyDescent="0.3">
      <c r="A12" s="114" t="s">
        <v>44</v>
      </c>
      <c r="B12" s="119">
        <f>B3+B4+B5+B9+B10</f>
        <v>117091.91</v>
      </c>
      <c r="C12" s="119">
        <f>C3+C4+C5+C9+C10</f>
        <v>123377.12999999999</v>
      </c>
      <c r="D12" s="119">
        <f>D3+D4+D5+D9+D10</f>
        <v>222759.25</v>
      </c>
      <c r="E12" s="119">
        <f>E3+E4+E5+E9+E10</f>
        <v>339842.89</v>
      </c>
      <c r="F12" s="124"/>
      <c r="G12" s="119">
        <f t="shared" ref="G12:O12" si="1">G3+G4+G5+G9+G10</f>
        <v>506859.58</v>
      </c>
      <c r="H12" s="119">
        <f t="shared" si="1"/>
        <v>337974.16000000003</v>
      </c>
      <c r="I12" s="119">
        <f t="shared" si="1"/>
        <v>351192.83999999997</v>
      </c>
      <c r="J12" s="119">
        <f t="shared" si="1"/>
        <v>182277.81</v>
      </c>
      <c r="K12" s="119">
        <f t="shared" si="1"/>
        <v>358429.23</v>
      </c>
      <c r="L12" s="119">
        <f t="shared" si="1"/>
        <v>375939.07999999996</v>
      </c>
      <c r="M12" s="119">
        <f t="shared" si="1"/>
        <v>327479.94999999995</v>
      </c>
      <c r="N12" s="119">
        <f t="shared" si="1"/>
        <v>462663.59</v>
      </c>
      <c r="O12" s="119">
        <f t="shared" si="1"/>
        <v>3705887.4200000004</v>
      </c>
      <c r="P12" s="63">
        <f>SUM(B12:N12)</f>
        <v>3705887.42</v>
      </c>
      <c r="Q12" s="72"/>
      <c r="R12" s="72"/>
    </row>
    <row r="13" spans="1:18 16378:16378" s="104" customFormat="1" ht="41.25" customHeight="1" thickBot="1" x14ac:dyDescent="0.3">
      <c r="A13" s="120" t="s">
        <v>46</v>
      </c>
      <c r="B13" s="121">
        <f>B12+B2</f>
        <v>157066.91</v>
      </c>
      <c r="C13" s="122">
        <f>C12+C2</f>
        <v>161374.63</v>
      </c>
      <c r="D13" s="121">
        <f>D12+D2</f>
        <v>262701.75</v>
      </c>
      <c r="E13" s="122">
        <f>E12+E2</f>
        <v>370242.89</v>
      </c>
      <c r="F13" s="120"/>
      <c r="G13" s="121">
        <f t="shared" ref="G13:O13" si="2">G12+G2</f>
        <v>541402.08000000007</v>
      </c>
      <c r="H13" s="122">
        <f t="shared" si="2"/>
        <v>377571.66000000003</v>
      </c>
      <c r="I13" s="121">
        <f t="shared" si="2"/>
        <v>384915.33999999997</v>
      </c>
      <c r="J13" s="122">
        <f t="shared" si="2"/>
        <v>213357.81</v>
      </c>
      <c r="K13" s="121">
        <f t="shared" si="2"/>
        <v>392949.23</v>
      </c>
      <c r="L13" s="122">
        <f t="shared" si="2"/>
        <v>415834.07999999996</v>
      </c>
      <c r="M13" s="122">
        <f t="shared" si="2"/>
        <v>370579.94999999995</v>
      </c>
      <c r="N13" s="121">
        <f t="shared" si="2"/>
        <v>512658.59</v>
      </c>
      <c r="O13" s="122">
        <f t="shared" si="2"/>
        <v>4160654.9200000004</v>
      </c>
      <c r="P13" s="63">
        <f>SUM(B13:N13)</f>
        <v>4160654.92</v>
      </c>
      <c r="Q13" s="103"/>
      <c r="R13" s="103"/>
      <c r="XEX13" s="102">
        <f>SUM(P13)</f>
        <v>4160654.92</v>
      </c>
    </row>
    <row r="14" spans="1:18 16378:16378" s="104" customFormat="1" ht="35.1" customHeight="1" thickBot="1" x14ac:dyDescent="0.3">
      <c r="A14" s="107" t="s">
        <v>45</v>
      </c>
      <c r="B14" s="105">
        <f>B13+B11</f>
        <v>249309.41</v>
      </c>
      <c r="C14" s="106">
        <f t="shared" ref="C14:O14" si="3">C13+C11</f>
        <v>242870.38</v>
      </c>
      <c r="D14" s="105">
        <f t="shared" si="3"/>
        <v>336679.5</v>
      </c>
      <c r="E14" s="106">
        <f>E13+E11</f>
        <v>435251.89</v>
      </c>
      <c r="F14" s="125"/>
      <c r="G14" s="105">
        <f t="shared" si="3"/>
        <v>613269.33000000007</v>
      </c>
      <c r="H14" s="106">
        <f t="shared" si="3"/>
        <v>441562.16000000003</v>
      </c>
      <c r="I14" s="105">
        <f t="shared" si="3"/>
        <v>477420.33999999997</v>
      </c>
      <c r="J14" s="106">
        <f t="shared" si="3"/>
        <v>316996.31</v>
      </c>
      <c r="K14" s="105">
        <f t="shared" si="3"/>
        <v>501046.73</v>
      </c>
      <c r="L14" s="106">
        <f t="shared" si="3"/>
        <v>490786.57999999996</v>
      </c>
      <c r="M14" s="106">
        <f t="shared" si="3"/>
        <v>452567.44999999995</v>
      </c>
      <c r="N14" s="105">
        <f t="shared" si="3"/>
        <v>607792.09000000008</v>
      </c>
      <c r="O14" s="106">
        <f t="shared" si="3"/>
        <v>5165552.17</v>
      </c>
      <c r="P14" s="63">
        <f>SUM(B14:N14)</f>
        <v>5165552.17</v>
      </c>
      <c r="Q14" s="103"/>
      <c r="R14" s="103"/>
    </row>
    <row r="15" spans="1:18 16378:16378" ht="35.1" customHeight="1" x14ac:dyDescent="0.25">
      <c r="Q15" s="72"/>
      <c r="R15" s="72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MINISTARSTVO 2012</vt:lpstr>
      <vt:lpstr>MINISTARSTVO 2013</vt:lpstr>
      <vt:lpstr>MINISTARSTVO 2014</vt:lpstr>
      <vt:lpstr>MINISTARSTVO 2015</vt:lpstr>
      <vt:lpstr>MINISTARSTVO 2016</vt:lpstr>
      <vt:lpstr>MINISTARSTVO 2017</vt:lpstr>
      <vt:lpstr>MINISTARSTVO 2018</vt:lpstr>
      <vt:lpstr>MINISTARSTVO 2019</vt:lpstr>
      <vt:lpstr>MINISTARSTVO 2020</vt:lpstr>
      <vt:lpstr>MINISTARSTVO 2021</vt:lpstr>
      <vt:lpstr>MINISTARSTVO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Zemljak</dc:creator>
  <cp:lastModifiedBy>Milena</cp:lastModifiedBy>
  <cp:lastPrinted>2021-10-22T10:33:22Z</cp:lastPrinted>
  <dcterms:created xsi:type="dcterms:W3CDTF">2012-07-22T09:16:21Z</dcterms:created>
  <dcterms:modified xsi:type="dcterms:W3CDTF">2022-02-08T13:56:00Z</dcterms:modified>
</cp:coreProperties>
</file>